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D:\Desktop\AOP Project\SBD\بل احجام\"/>
    </mc:Choice>
  </mc:AlternateContent>
  <xr:revisionPtr revIDLastSave="0" documentId="13_ncr:1_{6FFA9070-5FAD-44F3-A485-C1C38FD204FD}" xr6:coauthVersionLast="36" xr6:coauthVersionMax="36" xr10:uidLastSave="{00000000-0000-0000-0000-000000000000}"/>
  <bookViews>
    <workbookView xWindow="0" yWindow="0" windowWidth="28800" windowHeight="12105" tabRatio="942" xr2:uid="{00000000-000D-0000-FFFF-FFFF00000000}"/>
  </bookViews>
  <sheets>
    <sheet name=" بخش آبرسانی وفاضلاب تعمیر کمپل" sheetId="27" r:id="rId1"/>
    <sheet name=" بخش آبرسانی وفاضلاب ساحه کمپلک" sheetId="28" r:id="rId2"/>
    <sheet name="توحیدی" sheetId="29" r:id="rId3"/>
  </sheets>
  <definedNames>
    <definedName name="_xlnm.Print_Area" localSheetId="0">' بخش آبرسانی وفاضلاب تعمیر کمپل'!$A$1:$H$166</definedName>
    <definedName name="_xlnm.Print_Area" localSheetId="1">' بخش آبرسانی وفاضلاب ساحه کمپلک'!$A$1:$H$57</definedName>
    <definedName name="_xlnm.Print_Area" localSheetId="2">توحیدی!$A$1:$H$7</definedName>
    <definedName name="_xlnm.Print_Titles" localSheetId="0">' بخش آبرسانی وفاضلاب تعمیر کمپل'!$1:$4</definedName>
    <definedName name="_xlnm.Print_Titles" localSheetId="1">' بخش آبرسانی وفاضلاب ساحه کمپلک'!$1:$4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28" l="1"/>
  <c r="D7" i="28"/>
  <c r="D8" i="28"/>
  <c r="D9" i="28"/>
  <c r="D10" i="28"/>
  <c r="D11" i="28"/>
  <c r="D18" i="28"/>
  <c r="D25" i="28"/>
  <c r="D26" i="28"/>
  <c r="D28" i="28"/>
  <c r="D29" i="28"/>
  <c r="D30" i="28"/>
  <c r="D32" i="28"/>
  <c r="D43" i="28"/>
  <c r="D40" i="27" l="1"/>
  <c r="D157" i="27" l="1"/>
  <c r="D156" i="27"/>
  <c r="D137" i="27"/>
  <c r="D144" i="27"/>
  <c r="D17" i="27"/>
  <c r="D16" i="27"/>
  <c r="D15" i="27"/>
  <c r="D138" i="27" l="1"/>
  <c r="D136" i="27"/>
  <c r="D135" i="27"/>
  <c r="D123" i="27"/>
  <c r="D118" i="27"/>
  <c r="D117" i="27"/>
  <c r="D116" i="27"/>
  <c r="D115" i="27"/>
  <c r="D114" i="27"/>
  <c r="D109" i="27"/>
  <c r="D108" i="27"/>
  <c r="D107" i="27"/>
  <c r="D106" i="27"/>
  <c r="D94" i="27"/>
  <c r="D87" i="27"/>
  <c r="D86" i="27"/>
  <c r="D85" i="27"/>
  <c r="D82" i="27"/>
  <c r="D81" i="27"/>
  <c r="D76" i="27"/>
  <c r="D75" i="27"/>
  <c r="D74" i="27"/>
  <c r="D73" i="27"/>
  <c r="D61" i="27"/>
  <c r="D57" i="27"/>
  <c r="D56" i="27"/>
  <c r="D55" i="27"/>
  <c r="D54" i="27"/>
  <c r="D53" i="27"/>
  <c r="D52" i="27"/>
  <c r="D43" i="27"/>
  <c r="D42" i="27"/>
  <c r="D41" i="27"/>
  <c r="D37" i="27"/>
  <c r="D36" i="27"/>
  <c r="D25" i="27"/>
  <c r="D20" i="27"/>
  <c r="D14" i="27"/>
  <c r="D13" i="27"/>
  <c r="D12" i="27"/>
  <c r="D11" i="27"/>
  <c r="D7" i="27"/>
  <c r="D6" i="27"/>
</calcChain>
</file>

<file path=xl/sharedStrings.xml><?xml version="1.0" encoding="utf-8"?>
<sst xmlns="http://schemas.openxmlformats.org/spreadsheetml/2006/main" count="446" uniqueCount="140">
  <si>
    <t xml:space="preserve">قیمت فی واحد </t>
  </si>
  <si>
    <t>سیت</t>
  </si>
  <si>
    <t>عدد</t>
  </si>
  <si>
    <t>شماره</t>
  </si>
  <si>
    <t>تفصیلات ونوعیت کار</t>
  </si>
  <si>
    <t>واحد کار</t>
  </si>
  <si>
    <t>مقدار کار</t>
  </si>
  <si>
    <t>قیمت مجموعی</t>
  </si>
  <si>
    <t>ملاحظات</t>
  </si>
  <si>
    <t xml:space="preserve"> متر</t>
  </si>
  <si>
    <t xml:space="preserve">قیمت فی واحد به حروف </t>
  </si>
  <si>
    <t xml:space="preserve">منزل اول  </t>
  </si>
  <si>
    <t>تهیه ونصب کمود فرشی  مکمل الاسباب (نیچه،چوچه وال ،فلش تانک,سیفون 4انچ) با کیفیت عالی تحت نظر انجنیر مراقبت کننده ، مطابق نقشه  تکمیل کار با تمام جزئیات آن.</t>
  </si>
  <si>
    <t>تهیه ونصب دستشوی مکمل الاسباب (معه سیفون، نیچه ، چوچه وال ،مخلوط کننده وبراکت آن)  با کیفیت عالی تحت نظر انجنیر مراقبت کننده ، مطابق نقشه و تکمیل کار با تمام جزئیات آن.</t>
  </si>
  <si>
    <t xml:space="preserve"> تهیه و نصب آیینه 40x60cm دیواری با چوکات آن  مطابق نقشه باکیفیت عالی تحت نظر انجنیر مراقبت کننده تکمیل کار با تمام جزیات آن.  </t>
  </si>
  <si>
    <t xml:space="preserve">تهیه و نصب مسلم شاور(Hoss BiB‌)  دو شیره مطابق نقشه  باکیفیت عالی تحت نظر انجنیر مراقبت کننده تکمیل کار با تمام جزیات آن.  </t>
  </si>
  <si>
    <t xml:space="preserve"> تهیه و نصب(Force  clean out)  به قطر 100MMمطابق نقشه  باکیفیت عالی تحت نظر انجنیر مراقبت کننده تکمیل کار با تمام جزیات آن.</t>
  </si>
  <si>
    <t xml:space="preserve"> تهیه و نصب(Force  clean out)  به قطر 75MMمطابق نقشه  باکیفیت عالی تحت نظر انجنیر مراقبت کننده تکمیل کار با تمام جزیات آن.</t>
  </si>
  <si>
    <t xml:space="preserve">منزل دوم  </t>
  </si>
  <si>
    <t>منزل تهکوی</t>
  </si>
  <si>
    <t>وظیفه</t>
  </si>
  <si>
    <t xml:space="preserve"> تهیه و نصب مجرای پاک کننده بیرون از تعمیر (yard clean out)  به قطر 100MM همرای وال بکس خشتی  با سایز داخلی 300x300 با سرپوش فایبر گلاس  همراه با تمام فتنگ  آن مطابق نقشه باکیفیت عالی تحت نظر انجنیر مراقبت کننده تکمیل کار با تمام جزیات آن.</t>
  </si>
  <si>
    <t xml:space="preserve"> تهیه و نصب مجرای پاک کننده بیرون از تعمیر (yard clean out)  به قطر 75MM همرای وال بکس خشتی  با سایز داخلی 300x300 با سرپوش فایبر گلاس  همراه با تمام فتنگ  آن مطابق نقشه باکیفیت عالی تحت نظر انجنیر مراقبت کننده تکمیل کار با تمام جزیات آن.</t>
  </si>
  <si>
    <t xml:space="preserve">  تهیه و نصب شامپو دانی پلاستیکی مطابق نقشه  باکیفیت عالی تحت نظر انجنیر مراقبت کننده تکمیل کار با تمام جزیات آن.  </t>
  </si>
  <si>
    <t xml:space="preserve">تهیه و نصب کاغذ گیرنیکلی  برای تشناب ها مطابق نقشه باکیفیت عالی تحت نظر انجنیر مراقبت کننده تکمیل کار با تمام جزیات آن.  </t>
  </si>
  <si>
    <t xml:space="preserve">  تهیه و نصب صابون دانی پلاستیکی مطابق نقشه  باکیفیت عالی تحت نظر انجنیر مراقبت کننده تکمیل کار با تمام جزیات آن.  </t>
  </si>
  <si>
    <t xml:space="preserve"> تهیه و نصب کوتبند (coat hanger)  نیکلی مطابق نقشه  باکیفیت عالی تحت نظر انجنیر مراقبت کننده تکمیل کار با تمام جزیات آن.  </t>
  </si>
  <si>
    <t xml:space="preserve">تهیه ونصب شاور مکمل السباب (معه مکسر ؛ راد شاور ) مطابق نقشه  باکیفیت عالی تحت نظر انجنیر مراقبت کننده تکمیل کار با تمام جزیات آن.  </t>
  </si>
  <si>
    <t xml:space="preserve"> تهیه و نصب پایپ  از نوع PPR به قطرداخلی 65MM وPN 20 معه فیتنگ آن مطابق نقشه  باکیفیت عالی تحت نظر انجنیر مراقبت کننده تکمیل کار با تمام جزیات آن.  </t>
  </si>
  <si>
    <t xml:space="preserve"> تهیه و نصب پایپ  از نوع PPR به قطرداخلی 50MM وPN 20 معه فیتنگ آن مطابق نقشه  باکیفیت عالی تحت نظر انجنیر مراقبت کننده تکمیل کار با تمام جزیات آن.  </t>
  </si>
  <si>
    <t xml:space="preserve"> تهیه و نصب پایپ  از نوع PPR به قطرداخلی 25MM وPN 20 معه فیتنگ آن مطابق نقشه  باکیفیت عالی تحت نظر انجنیر مراقبت کننده تکمیل کار با تمام جزیات آن.  </t>
  </si>
  <si>
    <t xml:space="preserve"> تهیه و نصب پایپ  از نوع PPR به قطرداخلی 20MM وPN 20 معه فیتنگ آن مطابق نقشه  باکیفیت عالی تحت نظر انجنیر مراقبت کننده تکمیل کار با تمام جزیات آن.  </t>
  </si>
  <si>
    <t xml:space="preserve"> تهیه و نصب پایپ  از نوع PPR به قطرداخلی 40MM وPN 20 معه فیتنگ آن مطابق نقشه  باکیفیت عالی تحت نظر انجنیر مراقبت کننده تکمیل کار با تمام جزیات آن.  </t>
  </si>
  <si>
    <t xml:space="preserve"> تهیه و نصب پایپ  از نوع PPR به قطرداخلی 32MM وPN 20 معه فیتنگ آن مطابق نقشه  باکیفیت عالی تحت نظر انجنیر مراقبت کننده تکمیل کار با تمام جزیات آن.  </t>
  </si>
  <si>
    <t xml:space="preserve"> تهیه و نصب پایپ  از نوع PPR به قطرداخلی 15MM وPN 20 معه فیتنگ آن مطابق نقشه  باکیفیت عالی تحت نظر انجنیر مراقبت کننده تکمیل کار با تمام جزیات آن.  </t>
  </si>
  <si>
    <t xml:space="preserve"> تهیه و نصب پایپ  از نوع Stainless Steel  به قطر 32MM  معه فیتنگ آن مطابق نقشه  باکیفیت عالی تحت نظر انجنیر مراقبت کننده تکمیل کار با تمام جزیات آن.  </t>
  </si>
  <si>
    <t xml:space="preserve"> تهیه و نصب پایپ  از نوع Stainless Steel  به قطر 25MM  معه فیتنگ آن مطابق نقشه  باکیفیت عالی تحت نظر انجنیر مراقبت کننده تکمیل کار با تمام جزیات آن.  </t>
  </si>
  <si>
    <t>تهیه و نصب گیت وال به قطر  32MM از نوع PPR با مغزی Brass  معه فیتنگ مطابق نقشه  باکیفیت عالی تحت نظر انجنیر مراقبت کننده تکمیل کار با تمام جزیات آن.</t>
  </si>
  <si>
    <t>تهیه و نصب گیت وال به قطر  65MM از نوع PPR با مغزی Brass  معه فیتنگ مطابق نقشه  باکیفیت عالی تحت نظر انجنیر مراقبت کننده تکمیل کار با تمام جزیات آن.</t>
  </si>
  <si>
    <t>تهیه و نصب گیت وال به قطر  40MM از نوع PPR با مغزی Brass  معه فیتنگ مطابق نقشه  باکیفیت عالی تحت نظر انجنیر مراقبت کننده تکمیل کار با تمام جزیات آن.</t>
  </si>
  <si>
    <t>تهیه و نصب گیت وال به قطر  25MM از نوع PPR با مغزی Brass  معه فیتنگ مطابق نقشه  باکیفیت عالی تحت نظر انجنیر مراقبت کننده تکمیل کار با تمام جزیات آن.</t>
  </si>
  <si>
    <t>تهیه و نصب گیت وال به قطر  15MM از نوع PPR با مغزی Brass  معه فیتنگ مطابق نقشه  باکیفیت عالی تحت نظر انجنیر مراقبت کننده تکمیل کار با تمام جزیات آن.</t>
  </si>
  <si>
    <t>تهیه ونصب ظرف شوی یک خانه ای  مکمل الاسباب (معه سیفون، نیچه ، مخلوط کننده )  با کیفیت عالی تحت نظر انجنیر مراقبت کننده ، مطابق نقشه و تکمیل کار با تمام جزئیات آن.</t>
  </si>
  <si>
    <t xml:space="preserve"> تهیه و نصب پایپ نوع UPVC سکجول 40 به قطرداخلی 100MM معه فیتنگ آن مطابق نقشه تحت نظر انجنیر مراقبت کننده تکمیل کار با تمام جزیات آن.         </t>
  </si>
  <si>
    <t xml:space="preserve"> تهیه و نصب پایپ نوع UPVC سکجول 40 به قطرداخلی 75MM معه فیتنگ آن مطابق نقشه  باکیفیت عالی تحت نظر انجنیر مراقبت کننده تکمیل کار با تمام جزیات آن.  </t>
  </si>
  <si>
    <t xml:space="preserve"> تهیه و نصب پایپ  از نوع UPVC سکجول 40 به قطرداخلی 50MM معه فیتنگ آن مطابق نقشه  باکیفیت عالی تحت نظر انجنیر مراقبت کننده تکمیل کار با تمام جزیات آن.  </t>
  </si>
  <si>
    <t xml:space="preserve"> تهیه و نصب پایپ  از نوع UPVC سکجول 40 به قطرداخلی 40MM معه فیتنگ آن مطابق نقشه  باکیفیت عالی تحت نظر انجنیر مراقبت کننده تکمیل کار با تمام جزیات آن.  </t>
  </si>
  <si>
    <t xml:space="preserve"> تهیه و نصب کف شوی (Floor Drain) نوع پلاستیکی  به سایز  100*100 ملی متر معه سیفون به قطر 75 ملی متر مطابق نقشه  باکیفیت عالی تحت نظر انجنیر مراقبت کننده تکمیل کار با تمام جزیات آن.</t>
  </si>
  <si>
    <t>تهیه و نصب گیت وال به قطر  50MM از نوع PPR با مغزی Brass  معه فیتنگ مطابق نقشه  باکیفیت عالی تحت نظر انجنیر مراقبت کننده تکمیل کار با تمام جزیات آن.</t>
  </si>
  <si>
    <t xml:space="preserve">منزل سوم  </t>
  </si>
  <si>
    <t>تهیه و نصب گیت وال به قطر  20MM از نوع PPR با مغزی Brass  معه فیتنگ مطابق نقشه  باکیفیت عالی تحت نظر انجنیر مراقبت کننده تکمیل کار با تمام جزیات آن.</t>
  </si>
  <si>
    <t xml:space="preserve">منزل چهارم  </t>
  </si>
  <si>
    <t xml:space="preserve"> تهیه و نصب بایلر50 لیتره برقی  از کمپنی Ariston یا معادل آن همراه با تمام لوازم ضروری مطابق نقشه باکیفیت عالی تحت نظر انجنیر مراقبت کننده تکمیل کار با تمام جزیات آن.  </t>
  </si>
  <si>
    <t xml:space="preserve"> تهیه و نصب بایلر80 لیتره برقی  از کمپنی Ariston یا معادل آن  همراه با تمام لوازم ضروری مطابق نقشه باکیفیت عالی تحت نظر انجنیر مراقبت کننده تکمیل کار با تمام جزیات آن.  </t>
  </si>
  <si>
    <t xml:space="preserve"> تهیه و نصب بایلر50 لیتره برقی  از کمپنی Ariston یا معادل آن یا معادل آن همراه با تمام لوازم ضروری مطابق نقشه باکیفیت عالی تحت نظر انجنیر مراقبت کننده تکمیل کار با تمام جزیات آن.  </t>
  </si>
  <si>
    <t>تهیه ونصب  بایلر برقی EWH-04 به ظرفیت 500 لیتر برای سیسیتم دورانی آب گرم معه پایپ ,وال ها ,گیت وال ها ,   THERMOMETER,  PRESSUREGAGE ,THERMOSTATIC MIXING VALVE, EXPANSION TANKS 16.4Gallon  VACUUM RELIEF VALVE , کمپنی Ariston یا معادل آن  با تمام ملحقات ضروری مربوطه مطابق نقشه  باکیفیت عالی تحت نظر انجنیر مراقبت کننده تکمیل کار با تمام جزیات آن.</t>
  </si>
  <si>
    <t xml:space="preserve"> تهیه و نصب پایپ  از نوع CPVC به قطرداخلی 15MM وPN 20 معه فیتنگ آن مطابق نقشه  باکیفیت عالی تحت نظر انجنیر مراقبت کننده تکمیل کار با تمام جزیات آن.  </t>
  </si>
  <si>
    <t xml:space="preserve"> تهیه و نصب پایپ  از نوع CPVC به قطرداخلی 20MM وPN 20 معه فیتنگ آن مطابق نقشه  باکیفیت عالی تحت نظر انجنیر مراقبت کننده تکمیل کار با تمام جزیات آن.  </t>
  </si>
  <si>
    <t xml:space="preserve"> تعمیر میکانیک سیستم </t>
  </si>
  <si>
    <t xml:space="preserve"> تهیه و نصب پایپ نوع PVC سکجول 80 به قطرداخلی 100MM معه فیتنگ آن مطابق نقشه تحت نظر انجنیر مراقبت کننده تکمیل کار با تمام جزیات آن.         </t>
  </si>
  <si>
    <t xml:space="preserve">متر </t>
  </si>
  <si>
    <t xml:space="preserve"> تهیه و نصب پایپ نوع PVC سکجول 80 به قطرداخلی 125MM معه فیتنگ آن مطابق نقشه تحت نظر انجنیر مراقبت کننده تکمیل کار با تمام جزیات آن.         </t>
  </si>
  <si>
    <t xml:space="preserve">تهیه ونصب Flexible joint به قطر 100MM مطابق نقشه تحت نظر انجنیر مراقبت کننده تکمیل کار با تمام جزیات آن.         </t>
  </si>
  <si>
    <t xml:space="preserve">تهیه ونصب Flexible joint به قطر 125MM مطابق نقشه تحت نظر انجنیر مراقبت کننده تکمیل کار با تمام جزیات آن.         </t>
  </si>
  <si>
    <t xml:space="preserve">تهیه ونصب تانک فشار به ظرفیت 1500 لیتر و فشار 16Bar معه گیت وال 65MM , و بادی آن از Stainless Steel  مطابق نقشه تحت نظر انجنیر مراقبت کننده تکمیل کار با تمام جزیات آن.         </t>
  </si>
  <si>
    <t>تهیه ونصب ظرف شوی یک خانه ای  مکمل الاسباب (معه سیفون، نیچه ، مخلوط کننده )  مطابق نقشه باکیفیت عالی تحت نظر انجنیر مراقبت کننده تکمیل کار با تمام جزیات آن</t>
  </si>
  <si>
    <t xml:space="preserve"> تهیه و نصب پایپ نوع UPVC سکجول 40 به قطرداخلی 100MM معه فیتنگ آن مطابق نقشه باکیفیت عالی تحت نظر انجنیر مراقبت کننده تکمیل کار با تمام جزیات آن.         </t>
  </si>
  <si>
    <t>پروژه ساختمانی کمپلکس ریاست خدمات ریاست عمومی اداره امور ا.ا.ا</t>
  </si>
  <si>
    <t xml:space="preserve"> تهیه و نصب کف شوی (Floor Drain) نوع پلاستیکی به سایز 100*100ملی مترمعه سیفون به قطر75ملی مترمطابق نقشه باکیفیت عالی تحت نظر انجنیرمراقبت کننده تکمیل کار با تمام جزیات آن.</t>
  </si>
  <si>
    <t xml:space="preserve">تهیه ونصب واتر پمپ (Circulation water pump) با مشخصات ذیل flow  2.5 lit/sec  و Head 14 meter , و  Centrefugal Type , RPM1400 از کمپنی پیدرولا یا معادل آن  مطابق نقشه  باکیفیت عالی تحت نظر انجنیر مراقبت کننده تکمیل کار با تمام جزیات آن. </t>
  </si>
  <si>
    <t>تهیه و نصب گیت وال به قطر 65MM از نوع PPR با مغزی Brass  معه فیتنگ مطابق نقشه  باکیفیت عالی تحت نظر انجنیر مراقبت کننده تکمیل کار با تمام جزیات آن.</t>
  </si>
  <si>
    <t>تهیه و نصب گیت وال به قطر 32MM از نوع PPR با مغزی Brass  معه فیتنگ مطابق نقشه  باکیفیت عالی تحت نظر انجنیر مراقبت کننده تکمیل کار با تمام جزیات آن.</t>
  </si>
  <si>
    <t>تهیه و نصب گیت وال به قطر 25MM از نوع PPR با مغزی Brass  معه فیتنگ مطابق نقشه  باکیفیت عالی تحت نظر انجنیر مراقبت کننده تکمیل کار با تمام جزیات آن.</t>
  </si>
  <si>
    <t>تهیه و نصب بال وال به قطر 15MM از نوع Bronze معه فیتنگ مطابق نقشه  باکیفیت عالی تحت نظر انجنیر مراقبت کننده تکمیل کار با تمام جزیات آن.</t>
  </si>
  <si>
    <t>تهیه و نصب Double Regulating Valve به قطر 15MM از نوع Brass معه فیتنگ مطابق نقشه  باکیفیت عالی تحت نظر انجنیر مراقبت کننده تکمیل کار با تمام جزیات آن.</t>
  </si>
  <si>
    <t xml:space="preserve">تهیه ونصب بوستر پمپ آب :                                                                                      CP220A با مشخصات Flow Rate 225lit/min, Head 45meter,HP5.5, phass 3,khw4 همراه با اتومات روشن وخاموش کننده و تمام لوازم ضروری از کمپنی Pedrollo یا معادل آن  مطابق نقشه تحت نظر انجنیر مراقبت کننده تکمیل کار با تمام جزیات آن.         </t>
  </si>
  <si>
    <t xml:space="preserve">برآورد آولیه بخش آبرسانی وفاضلاب تعمیر کمپلکس ریاست خدمات ریاست عمومی اداره امور ا.ا.ا </t>
  </si>
  <si>
    <t>قیمت مجموعی به افغانی</t>
  </si>
  <si>
    <t xml:space="preserve">  تهیه ونصب  پمپ آب با مشخصات   ( Flow 100 lit/m ,Head 23m,power1.1kw,3phase ) از کمپنی پیدرولا یا معادل آن  مطابق نقشه با کیفیت عالی تحت نظرانجنیر مراقبت کننده تکمیل کاربا تمام جزیات آن</t>
  </si>
  <si>
    <t xml:space="preserve"> تهیه و نصب پایپ از نوع PVC سکجول 80 به قطرداخلی 150MM معه فیتنگ  م مطابق نقشه با کیفیت عالی تحت نظرانجنیر مراقبت کننده تکمیل کاربا تمام جزیات آن</t>
  </si>
  <si>
    <t xml:space="preserve"> تهیه و نصب پایپ نوع PVC سکجول 80 به قطرداخلی 100MM معه فیتنگ  مطابق نقشه با کیفیت عالی تحت نظرانجنیر مراقبت کننده تکمیل کاربا تمام جزیات آن</t>
  </si>
  <si>
    <t xml:space="preserve"> سند فلتر  (SAND FILTER)</t>
  </si>
  <si>
    <t xml:space="preserve">وظیفه </t>
  </si>
  <si>
    <t>تهیه ونصب تجهیزات برای لفت استیشن PUM PEDSTAL , GATE VALVE , CHECK VALVE ,ECCENTRIC INCREASER ,FALNGE TEE  , FLOTING SWICH , FLEXIBLE COUPLING ...  از کمپنی پیدرولا یا معادل آن معه تمام ملحقات ضروری آن مطابق نقشه با کیفیت عالی تحت نظرانجنیر مراقبت کننده تکمیل کاربا تمام جزیات آن</t>
  </si>
  <si>
    <t>تهیه ونصب پمپ لجن کش ABS PUMP PVXC20/50 به مشخصات ذیل :                            POWER1.5KW,PHASE3, FLOW RATE 100LIT/MIT ,HEAD 12M  از کمپنی پیدرولا یا معادل آن معه کنترول پنل  مطابق نقشه با کیفیت عالی تحت نظرانجنیر مراقبت کننده تکمیل کاربا تمام جزیات آن</t>
  </si>
  <si>
    <t>تهیه و نصب زانو خم  90 درجه PVC-SCH-40-D=100 مطابق نقشه باکیفیت عالی تحت نظر انجنیر ساحوی تکمیل کار با تمام جزیات آن.</t>
  </si>
  <si>
    <t>تهیه و نصب سه دهن 90 درجه PVC-SCH-40-D=200*200*200MM مطابق نقشه باکیفیت عالی تحت نظر انجنیر ساحوی تکمیل کار با تمام جزیات آن.</t>
  </si>
  <si>
    <t>تهیه و نصب سه دهن 90 درجه PVC-SCH-40-D=150*150*150MM  مطابق نقشه با کیفیت عالی تحت نظرانجنیر مراقبت کننده تکمیل کاربا تمام جزیات آن</t>
  </si>
  <si>
    <t>تهیه و نصب سه دهن 90 درجه PVC-SCH-40-D=100*100*100MM  مطابق نقشه با کیفیت عالی تحت نظرانجنیر مراقبت کننده تکمیل کاربا تمام جزیات آن</t>
  </si>
  <si>
    <t>تهیه ونصب پایپ از نوع Cast Iron به قطر داخلی 150MMمعه فیتنګ آن  مطابق نقشه با کیفیت عالی تحت نظرانجنیر مراقبت کننده تکمیل کاربا تمام جزیات آن</t>
  </si>
  <si>
    <t xml:space="preserve"> تهیه و نصب پایپ نوع PVC سکجول 40 به قطرداخلی 200MM   مطابق نقشه با کیفیت عالی تحت نظرانجنیر مراقبت کننده تکمیل کاربا تمام جزیات آن</t>
  </si>
  <si>
    <t xml:space="preserve"> تهیه و نصب پایپ از نوع PVC سکجول 40 به قطرداخلی 150MM م مطابق نقشه با کیفیت عالی تحت نظرانجنیر مراقبت کننده تکمیل کاربا تمام جزیات آن</t>
  </si>
  <si>
    <t xml:space="preserve"> تهیه و نصب پایپ از نوع PVC سکجول 40 به قطرداخلی 100MM   مطابق نقشه با کیفیت عالی تحت نظرانجنیر مراقبت کننده تکمیل کاربا تمام جزیات آن</t>
  </si>
  <si>
    <t xml:space="preserve"> تصفیه خانه فاضلاب (DEWATS)</t>
  </si>
  <si>
    <t>تهیه و نصب سه دهن T مانند قطر داخلی UPVC-SCH-40-D=150*150*150MM   مطابق نقشه با کیفیت عالی تحت نظرانجنیر مراقبت کننده تکمیل کاربا تمام جزیات آن</t>
  </si>
  <si>
    <t>تهیه ونصب زانو خم 90 درجه به قطر داخلی  UPVC-SCH-40- D150MM مطابق نقشه باکیفیت عالی تحت نظر انجنیر ساحوی تکمیل کار با تمام جزیات آن.</t>
  </si>
  <si>
    <t>تهیه ونصب زانو خم 45 درجه به قطر داخلی  UPVC-SCH-40- D150MM  مطابق نقشه با کیفیت عالی تحت نظرانجنیر مراقبت کننده تکمیل کاربا تمام جزیات آن</t>
  </si>
  <si>
    <t>تهیه ونصب پایپ از نوع Galvanized به قطر داخلی100MM  مطابق نقشه با کیفیت عالی تحت نظرانجنیر مراقبت کننده تکمیل کاربا تمام جزیات آن</t>
  </si>
  <si>
    <t xml:space="preserve"> تهیه و نصب پایپ نوع UPVC سکجول 40 به قطرداخلی 150MM  مطابق نقشه با کیفیت عالی تحت نظرانجنیر مراقبت کننده تکمیل کاربا تمام جزیات آن</t>
  </si>
  <si>
    <t>چرب گیر  GREICE TRAP</t>
  </si>
  <si>
    <r>
      <t xml:space="preserve">حفر یک حلقه چاه به عمق 100 متر به قطر 12 انچ توسط ماشین کوبه ای                                      (Drilling Method: cable tool percussion ) با جغل دریایی ,  Clay ,پایپ نوع  PVC سکجول 80 به قطرداخلی 200MM ,با استاندرد D1785 CLASS D ASTM, پایپ اسکرین  نوع PVC سکجول 80 به قطرداخلی 200MM,با استاندرد D1785 CLASS D ASTM وDRY RUN PROTECTION ( اتومات پمپ آب),پایپ پمپ آب نوع HDPE PE100 ,PN16  به </t>
    </r>
    <r>
      <rPr>
        <sz val="14"/>
        <color theme="1"/>
        <rFont val="Bahij Mitra"/>
      </rPr>
      <t>قطر</t>
    </r>
    <r>
      <rPr>
        <sz val="14"/>
        <color theme="1"/>
        <rFont val="Bahij Mitra"/>
        <family val="1"/>
      </rPr>
      <t xml:space="preserve"> 50MM  معه فیتنګ ها و  گیت وال های مورد ضرورت چاه آب و نصب واتر پمپ زیر آبی با مشخصات ذیل  (Head125M,  Flow Rate 7.5M</t>
    </r>
    <r>
      <rPr>
        <vertAlign val="superscript"/>
        <sz val="14"/>
        <color theme="1"/>
        <rFont val="Bahij Mitra"/>
      </rPr>
      <t>3</t>
    </r>
    <r>
      <rPr>
        <sz val="14"/>
        <color theme="1"/>
        <rFont val="Bahij Mitra"/>
        <family val="1"/>
      </rPr>
      <t xml:space="preserve">/H; KW 5.5; HP7.5)  با کیبل برق (4x6MM2) و تمام فیتنګ مورد ضرورت مطابق نقشه تکمیل کار با تمام جزیات آن . وهم چنان اجرای تست کیفیت آب مطابق ستندرد و تست آبدهی مورد نظر بعد از تکمیل حفر چاه مطابق نقشه تحت نظر انجنیر مراقبت کننده تکمیل کاربا تمام جزیات آن. عمق چاه آب به ملاحظه نقشه 100 متر مد نظر گرفته شده اما در ساحه نظر به ضرورت ظرفیت آبدهی عمق چاه تطبیق میگردد. ممکن است نظر به عمق آبدهی عمق چاه بیشتر و یا کم تر گردد.   </t>
    </r>
  </si>
  <si>
    <t>چاه آب Water Well</t>
  </si>
  <si>
    <t xml:space="preserve">مترمکعب </t>
  </si>
  <si>
    <r>
      <t xml:space="preserve">تهیه وریخت فرش جغل دریایی بالای خاک تپک شده در کار منهول </t>
    </r>
    <r>
      <rPr>
        <b/>
        <sz val="14"/>
        <color theme="1"/>
        <rFont val="Bahij Mitra"/>
      </rPr>
      <t xml:space="preserve"> </t>
    </r>
    <r>
      <rPr>
        <sz val="14"/>
        <color theme="1"/>
        <rFont val="Bahij Mitra"/>
      </rPr>
      <t>مطابق نقشه  تحت انجنیر مراقبت کننده تکمیل کار با تمام جزیات آن.</t>
    </r>
  </si>
  <si>
    <t>تهیه وریخت کانکریت سیخ دار معه قالب بندی و مصرف ( سیخ گول گرید 60 همرا با تست سیخ گول ) با مارک 21 MPA ریخت توسط مکسر همرا با تست های ساحوی د رکار منهول   مطابق نقشه  تحت نظرانجنیر مراقبت کننده تکمیل کاربا تمام جزیات آن</t>
  </si>
  <si>
    <t>تهیه ونصب سرپوش منهول به شکل دایروی از نوع Cast Iron به قطر60 سانتی متر مطابق نقشه  تحت انجنیر مراقبت کننده تکمیل کار با تمام جزیات آن.</t>
  </si>
  <si>
    <t>پرانه ازخاک کنده شده معه تپک کاری  برای اطراف پایپ مطابق نقشه  تحت انجنیر مراقبت کننده تکمیل کار با تمام جزیات آن.</t>
  </si>
  <si>
    <t>پرانه از ریگ میده دانه برای اطراف  پایپ مطابق نقشه  تحت انجنیر مراقبت کننده تکمیل کار با تمام جزیات آن.</t>
  </si>
  <si>
    <t>کندن کاری خاک برای پایپ و منهول ها در زمین قسم سوم معه تپک کاری و تست متراکم کاری خاک (FDT)  مطابق نقشه تحت نظرانجنیر مراقبت کننده تکمیل کاربا تمام جزیات آن</t>
  </si>
  <si>
    <t xml:space="preserve"> تهیه و نصب(Force  clean out)  به قطر 150MM  مطابق نقشه با کیفیت عالی تحت نظرانجنیر مراقبت کننده تکمیل کاربا تمام جزیات آن</t>
  </si>
  <si>
    <r>
      <t xml:space="preserve"> تهیه و نصب پایپ نوع UPVC سکجول 40 به قطرداخلی 100MM  معه فیتنگ و وارننگ تیپ</t>
    </r>
    <r>
      <rPr>
        <b/>
        <sz val="14"/>
        <color theme="1"/>
        <rFont val="Bahij Mitra"/>
      </rPr>
      <t xml:space="preserve"> </t>
    </r>
    <r>
      <rPr>
        <sz val="14"/>
        <color theme="1"/>
        <rFont val="Bahij Mitra"/>
      </rPr>
      <t xml:space="preserve"> مطابق نقشه با کیفیت عالی تحت نظرانجنیر مراقبت کننده تکمیل کاربا تمام جزیات آن</t>
    </r>
  </si>
  <si>
    <t xml:space="preserve"> تهیه و نصب پایپ نوع UPVC سکجول 40 به قطرداخلی 150MM معه فیتنگ و وارننگ تیپ  مطابق نقشه با کیفیت عالی تحت نظرانجنیر مراقبت کننده تکمیل کاربا تمام جزیات آن</t>
  </si>
  <si>
    <t>بخش فاضلاب ساحه</t>
  </si>
  <si>
    <t>تهیه وریخت کانکریت بدن سیخ  معه قالب بندی  با مارک 15 MPA ریخت توسط مکسر د رکار هند هول و ترست بلوک مطابق نقشه  تحت نظرانجنیر مراقبت کننده تکمیل کاربا تمام جزیات آن</t>
  </si>
  <si>
    <t>تهیه وریخت کانکریت سیخ دار معه قالب بندی و مصرف ( سیخ گول گرید 60 همرا با تست سیخ گول ) با مارک 21 MPA ریخت توسط مکسر همرا با تست های ساحوی د رکار هند هول  مطابق نقشه تحت نظرانجنیر مراقبت کننده تکمیل کاربا تمام جزیات آن</t>
  </si>
  <si>
    <t>تهیه ونصب سرپوش هندول از نوع Cast Iron به ابعاد 70*70  سانتی متر مطابق نقشه  تحت انجنیر مراقبت کننده تکمیل کار با تمام جزیات آن.</t>
  </si>
  <si>
    <t>پرانه ازخاک کنده شده معه تپک کاری  برای اطراف پایپ آب سر مطابق نقشه تحت نظرانجنیر مراقبت کننده تکمیل کاربا تمام جزیات آن</t>
  </si>
  <si>
    <t>پرانه از ریگ میده دانه برای اطراف  پایپ آب سرد   مطابق نقشه با کیفیت عالی تحت نظرانجنیر مراقبت کننده تکمیل کاربا تمام جزیات آن</t>
  </si>
  <si>
    <t>کندن کاری خاک برای پایپ آب سرد و هندهول در زمین قسم سوم معه تپک کاری و تست متراکم کاری خاک (FDT) مطابق نقشه  تحت انجنیر مراقبت کننده تکمیل کار با تمام جزیات آن.</t>
  </si>
  <si>
    <t>تهیه و نصب گیت وال به قطر  25MM از نوع برنج (Brass)   مطابق نقشه با کیفیت عالی تحت نظرانجنیر مراقبت کننده تکمیل کاربا تمام جزیات آن</t>
  </si>
  <si>
    <t>تهیه و نصب گیت وال به قطر  32MM از نوع برنج (Brass)  مطابق نقشه  باکیفیت عالی تحت نظر انجنیر ساحوی تکمیل کار با تمام جزیات آن.</t>
  </si>
  <si>
    <t>تهیه و نصب گیت وال به قطر  40MM از نوع برنج (Brass)  مطابق نقشه  باکیفیت عالی تحت انجنیر مراقبت کننده تکمیل کار با تمام جزیات آن.</t>
  </si>
  <si>
    <t>تهیه و نصب گیت وال به قطر  50MM از نوع برنج (Brass)   مطابق نقشه با کیفیت عالی تحت نظرانجنیر مراقبت کننده تکمیل کاربا تمام جزیات آن</t>
  </si>
  <si>
    <t>تهیه و نصب گیت وال به قطر 65MM ازنوع چدنی( Cast Iron) فلنج دار  مطابق نقشه با کیفیت عالی تحت نظرانجنیر مراقبت کننده تکمیل کاربا تمام جزیات آن</t>
  </si>
  <si>
    <t>تهیه و نصب گیت وال به قطر  100MM ازنوع چدنی( Cast Iron) فلنج دار م مطابق نقشه با کیفیت عالی تحت نظرانجنیر مراقبت کننده تکمیل کاربا تمام جزیات آن</t>
  </si>
  <si>
    <t>تهیه ونصب پایپ از نوعPN16 HDPE  به قطر داخلی  25MM  و PE100 معه فیتنگ باب و وارننگ تیپ مطابق نقشه با کیفیت عالی تحت نظرانجنیر مراقبت کننده تکمیل کاربا تمام جزیات آن.</t>
  </si>
  <si>
    <t>تهیه ونصب پایپ از نوعPN16 HDPE  به قطر داخلی  32MM  و PE100 معه فیتنگ باب و وارننگ تیپ مطابق نقشه با کیفیت عالی تحت نظرانجنیر مراقبت کننده تکمیل کاربا تمام جزیات آن.</t>
  </si>
  <si>
    <t>تهیه ونصب پایپ از نوعPN16 HDPE  به قطر داخلی  40MM  و PE100معه فیتنگ باب و وارننگ تیپ مطابق نقشه با کیفیت عالی تحت نظرانجنیر مراقبت کننده تکمیل کاربا تمام جزیات آن.</t>
  </si>
  <si>
    <t>تهیه ونصب پایپ از نوعPN16 HDPE  به قطر داخلی  50MM  و PE100 معه فیتنگ باب و وارننگ تیپ مطابق نقشه با کیفیت عالی تحت نظرانجنیر مراقبت کننده تکمیل کاربا تمام جزیات آن.</t>
  </si>
  <si>
    <t>تهیه ونصب پایپ از نوعPN16 HDPE  به قطر داخلی  65MM  و PE100 معه فیتنگ باب و وارننگ تیپ مطابق نقشه با کیفیت عالی تحت نظرانجنیر مراقبت کننده تکمیل کاربا تمام جزیات آن.</t>
  </si>
  <si>
    <t>تهیه ونصب پایپ از نوع PN16 HDPE به قطر داخلی  100MM  و PE100 معه فیتنگ باب و وارننگ تیپ مطابق نقشه با کیفیت عالی تحت نظرانجنیر مراقبت کننده تکمیل کاربا تمام جزیات آن.</t>
  </si>
  <si>
    <t xml:space="preserve">بخش آبرسانی  ساحه </t>
  </si>
  <si>
    <t xml:space="preserve">برآورد آولیه بخش آبرسانی وفاضلاب ساحه کمپلکس ریاست خدمات ریاست عمومی اداره امور ا.ا.ا </t>
  </si>
  <si>
    <t>پروژه ساختمانی  کمپلکس ریاست خدمات ریاست عمومی اداره امور امارت اسلامی افغانستان</t>
  </si>
  <si>
    <t xml:space="preserve">شماره </t>
  </si>
  <si>
    <t xml:space="preserve">تفصیــــــــــــــــلات  کـــــــــــــــــــــــــــــــــــــــــــــــــــــــــــار </t>
  </si>
  <si>
    <t xml:space="preserve">قیمت به حروف </t>
  </si>
  <si>
    <t xml:space="preserve">ملاحظات </t>
  </si>
  <si>
    <t xml:space="preserve">   جدول توحیدی برآورد  بخش آبرسانی و فاضلاب</t>
  </si>
  <si>
    <t>مجموع قیمت تخمینی به افغانی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</si>
</sst>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_(* #,##0_);_(* \(#,##0\);_(* &quot;-&quot;??_);_(@_)"/>
    <numFmt numFmtId="167" formatCode="0.0"/>
  </numFmts>
  <fonts count="25" x14ac:knownFonts="1">
    <font>
      <sz val="11"/>
      <color theme="1"/>
      <name val="Calibri"/>
      <family val="2"/>
      <scheme val="minor"/>
    </font>
    <font>
      <sz val="11"/>
      <color theme="1"/>
      <name val="Calibri"/>
      <family val="2"/>
      <scheme val="minor"/>
    </font>
    <font>
      <sz val="11"/>
      <name val="Calibri"/>
      <family val="2"/>
      <scheme val="minor"/>
    </font>
    <font>
      <sz val="10"/>
      <name val="Arial"/>
      <family val="2"/>
    </font>
    <font>
      <sz val="14"/>
      <color theme="1"/>
      <name val="Arial"/>
      <family val="2"/>
    </font>
    <font>
      <b/>
      <sz val="14"/>
      <color theme="1"/>
      <name val="Bahij Mitra"/>
      <family val="1"/>
    </font>
    <font>
      <sz val="14"/>
      <color theme="1"/>
      <name val="Bahij Mitra"/>
      <family val="1"/>
    </font>
    <font>
      <b/>
      <sz val="12"/>
      <color theme="1"/>
      <name val="Bahij Mitra"/>
      <family val="1"/>
    </font>
    <font>
      <sz val="14"/>
      <name val="Bahij Mitra"/>
      <family val="1"/>
    </font>
    <font>
      <sz val="12"/>
      <color theme="1"/>
      <name val="Bahij Mitra"/>
      <family val="1"/>
    </font>
    <font>
      <b/>
      <sz val="18"/>
      <name val="Bahij Mitra"/>
      <family val="1"/>
    </font>
    <font>
      <sz val="14"/>
      <color theme="1"/>
      <name val="Bahij Mitra"/>
    </font>
    <font>
      <b/>
      <sz val="16"/>
      <color theme="1"/>
      <name val="Bahij Mitra"/>
      <family val="1"/>
    </font>
    <font>
      <b/>
      <sz val="14"/>
      <color theme="1"/>
      <name val="Bahij Mitra"/>
    </font>
    <font>
      <sz val="13"/>
      <color theme="1"/>
      <name val="Bahij Mitra"/>
      <family val="1"/>
    </font>
    <font>
      <b/>
      <sz val="14"/>
      <color theme="1"/>
      <name val="Arial"/>
      <family val="2"/>
    </font>
    <font>
      <sz val="12"/>
      <color theme="1"/>
      <name val="Bahij mitra"/>
    </font>
    <font>
      <sz val="14"/>
      <color theme="1"/>
      <name val="Calibri"/>
      <family val="2"/>
      <scheme val="minor"/>
    </font>
    <font>
      <sz val="11"/>
      <color theme="1"/>
      <name val="Bahij mitra"/>
    </font>
    <font>
      <vertAlign val="superscript"/>
      <sz val="14"/>
      <color theme="1"/>
      <name val="Bahij Mitra"/>
    </font>
    <font>
      <sz val="13"/>
      <color theme="1"/>
      <name val="Calibri"/>
      <family val="2"/>
      <scheme val="minor"/>
    </font>
    <font>
      <sz val="16"/>
      <name val="Bahij Mitra"/>
      <family val="1"/>
    </font>
    <font>
      <b/>
      <sz val="14"/>
      <name val="Bahij Mitra"/>
      <family val="1"/>
    </font>
    <font>
      <sz val="12"/>
      <name val="Bahij Mitra"/>
      <family val="1"/>
    </font>
    <font>
      <sz val="16"/>
      <color theme="1"/>
      <name val="Bahij Mitra"/>
      <family val="1"/>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s>
  <cellStyleXfs count="3">
    <xf numFmtId="0" fontId="0" fillId="0" borderId="0"/>
    <xf numFmtId="164" fontId="1" fillId="0" borderId="0" applyFont="0" applyFill="0" applyBorder="0" applyAlignment="0" applyProtection="0"/>
    <xf numFmtId="0" fontId="3" fillId="0" borderId="0"/>
  </cellStyleXfs>
  <cellXfs count="120">
    <xf numFmtId="0" fontId="0" fillId="0" borderId="0" xfId="0"/>
    <xf numFmtId="164" fontId="0" fillId="0" borderId="0" xfId="1" applyFont="1"/>
    <xf numFmtId="0" fontId="2" fillId="0" borderId="0" xfId="0" applyFont="1"/>
    <xf numFmtId="0" fontId="0" fillId="0" borderId="0" xfId="0" applyAlignment="1">
      <alignment horizontal="right" indent="2"/>
    </xf>
    <xf numFmtId="3" fontId="0" fillId="0" borderId="0" xfId="0" applyNumberFormat="1" applyAlignment="1">
      <alignment horizontal="center"/>
    </xf>
    <xf numFmtId="3" fontId="2" fillId="0" borderId="0" xfId="0" applyNumberFormat="1" applyFont="1"/>
    <xf numFmtId="0" fontId="0" fillId="2" borderId="0" xfId="0" applyFill="1"/>
    <xf numFmtId="165" fontId="4" fillId="0" borderId="1" xfId="0" applyNumberFormat="1"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2" xfId="0" applyFont="1" applyBorder="1" applyAlignment="1">
      <alignment horizontal="center" vertical="center"/>
    </xf>
    <xf numFmtId="1" fontId="6" fillId="0" borderId="1" xfId="0" applyNumberFormat="1" applyFont="1" applyBorder="1" applyAlignment="1">
      <alignment horizontal="right" vertical="center" wrapText="1"/>
    </xf>
    <xf numFmtId="165"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wrapText="1"/>
    </xf>
    <xf numFmtId="1" fontId="6" fillId="2" borderId="1" xfId="0" applyNumberFormat="1" applyFont="1" applyFill="1" applyBorder="1" applyAlignment="1">
      <alignment horizontal="right" vertical="center" wrapText="1"/>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1" fontId="6" fillId="0" borderId="1" xfId="0" applyNumberFormat="1" applyFont="1" applyBorder="1" applyAlignment="1">
      <alignment horizontal="right" vertical="top" wrapText="1"/>
    </xf>
    <xf numFmtId="1" fontId="6" fillId="2"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1" fontId="5" fillId="3" borderId="1" xfId="0" applyNumberFormat="1" applyFont="1" applyFill="1" applyBorder="1" applyAlignment="1">
      <alignment horizontal="center" vertical="center" wrapText="1"/>
    </xf>
    <xf numFmtId="0" fontId="11" fillId="0" borderId="2" xfId="0" applyFont="1" applyBorder="1" applyAlignment="1">
      <alignment horizontal="center" vertical="center"/>
    </xf>
    <xf numFmtId="0" fontId="7" fillId="0" borderId="4" xfId="0" applyFont="1" applyBorder="1" applyAlignment="1">
      <alignment horizontal="center"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pplyAlignment="1">
      <alignment horizontal="center" vertical="center"/>
    </xf>
    <xf numFmtId="167" fontId="6" fillId="0" borderId="10" xfId="0" applyNumberFormat="1" applyFont="1" applyBorder="1" applyAlignment="1">
      <alignment horizontal="right" vertical="center" wrapText="1"/>
    </xf>
    <xf numFmtId="0" fontId="16" fillId="2" borderId="2" xfId="0" applyFont="1" applyFill="1" applyBorder="1" applyAlignment="1">
      <alignment horizontal="center" vertical="center"/>
    </xf>
    <xf numFmtId="0" fontId="16" fillId="2" borderId="16" xfId="0" applyFont="1" applyFill="1" applyBorder="1" applyAlignment="1">
      <alignment horizontal="center" vertical="center"/>
    </xf>
    <xf numFmtId="1" fontId="16" fillId="2" borderId="16" xfId="0" applyNumberFormat="1" applyFont="1" applyFill="1" applyBorder="1" applyAlignment="1">
      <alignment horizontal="center" vertical="center" wrapText="1"/>
    </xf>
    <xf numFmtId="1" fontId="5" fillId="4" borderId="1" xfId="0" applyNumberFormat="1" applyFont="1" applyFill="1" applyBorder="1" applyAlignment="1">
      <alignment horizontal="center" vertical="center" wrapText="1"/>
    </xf>
    <xf numFmtId="167" fontId="6" fillId="0" borderId="10" xfId="0" applyNumberFormat="1" applyFont="1" applyBorder="1" applyAlignment="1">
      <alignment horizontal="right" vertical="center" wrapText="1" readingOrder="2"/>
    </xf>
    <xf numFmtId="0" fontId="14" fillId="0" borderId="2" xfId="0" applyFont="1" applyBorder="1" applyAlignment="1">
      <alignment horizontal="center" vertical="center"/>
    </xf>
    <xf numFmtId="167" fontId="6" fillId="0" borderId="1" xfId="0" applyNumberFormat="1" applyFont="1" applyBorder="1" applyAlignment="1">
      <alignment horizontal="center" vertical="center" wrapText="1"/>
    </xf>
    <xf numFmtId="1" fontId="9"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xf>
    <xf numFmtId="165" fontId="6" fillId="2" borderId="1" xfId="0" applyNumberFormat="1" applyFont="1" applyFill="1" applyBorder="1" applyAlignment="1">
      <alignment horizontal="center" vertical="center"/>
    </xf>
    <xf numFmtId="167" fontId="6" fillId="2" borderId="10" xfId="0" applyNumberFormat="1" applyFont="1" applyFill="1" applyBorder="1" applyAlignment="1">
      <alignment horizontal="right" vertical="top" wrapText="1"/>
    </xf>
    <xf numFmtId="0" fontId="14" fillId="0" borderId="17" xfId="0" applyFont="1" applyBorder="1" applyAlignment="1">
      <alignment horizontal="center" vertical="center"/>
    </xf>
    <xf numFmtId="167" fontId="6" fillId="2" borderId="10" xfId="0" applyNumberFormat="1" applyFont="1" applyFill="1" applyBorder="1" applyAlignment="1">
      <alignment horizontal="right" vertical="center" wrapText="1"/>
    </xf>
    <xf numFmtId="1" fontId="20" fillId="0" borderId="0" xfId="0" applyNumberFormat="1" applyFont="1" applyAlignment="1">
      <alignment horizontal="center" vertical="center" wrapText="1"/>
    </xf>
    <xf numFmtId="165" fontId="6" fillId="0" borderId="10" xfId="0" applyNumberFormat="1" applyFont="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21" fillId="5" borderId="12" xfId="0" applyFont="1" applyFill="1" applyBorder="1" applyAlignment="1">
      <alignment horizontal="center" vertical="center"/>
    </xf>
    <xf numFmtId="0" fontId="21" fillId="5" borderId="13" xfId="0" applyFont="1" applyFill="1" applyBorder="1" applyAlignment="1">
      <alignment horizontal="center" vertical="center"/>
    </xf>
    <xf numFmtId="0" fontId="9" fillId="0" borderId="17" xfId="0" applyFont="1" applyFill="1" applyBorder="1" applyAlignment="1">
      <alignment horizontal="center" vertical="center"/>
    </xf>
    <xf numFmtId="1" fontId="23" fillId="0" borderId="8" xfId="0" applyNumberFormat="1" applyFont="1" applyFill="1" applyBorder="1" applyAlignment="1">
      <alignment horizontal="right" vertical="top" wrapText="1"/>
    </xf>
    <xf numFmtId="1" fontId="23" fillId="0" borderId="1" xfId="0" applyNumberFormat="1" applyFont="1" applyFill="1" applyBorder="1" applyAlignment="1">
      <alignment horizontal="right" vertical="top" wrapText="1"/>
    </xf>
    <xf numFmtId="0" fontId="5" fillId="0" borderId="10"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6" fillId="0" borderId="10" xfId="0" applyFont="1" applyBorder="1" applyAlignment="1" applyProtection="1">
      <alignment horizontal="center" vertical="center" wrapText="1"/>
      <protection locked="0"/>
    </xf>
    <xf numFmtId="1" fontId="6" fillId="0" borderId="10" xfId="0" applyNumberFormat="1" applyFont="1" applyBorder="1" applyAlignment="1" applyProtection="1">
      <alignment horizontal="center" vertical="center" wrapText="1"/>
      <protection locked="0"/>
    </xf>
    <xf numFmtId="0" fontId="14" fillId="0" borderId="18"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14" fillId="0" borderId="3" xfId="0" applyFont="1" applyBorder="1" applyAlignment="1" applyProtection="1">
      <alignment horizontal="center" vertical="center" wrapText="1"/>
      <protection locked="0"/>
    </xf>
    <xf numFmtId="1" fontId="6" fillId="2" borderId="1" xfId="0" applyNumberFormat="1" applyFont="1" applyFill="1" applyBorder="1" applyAlignment="1" applyProtection="1">
      <alignment horizontal="center" vertical="center" wrapText="1"/>
      <protection locked="0"/>
    </xf>
    <xf numFmtId="1" fontId="14" fillId="0" borderId="3" xfId="0" applyNumberFormat="1" applyFont="1" applyBorder="1" applyAlignment="1" applyProtection="1">
      <alignment horizontal="center" vertical="center" wrapText="1"/>
      <protection locked="0"/>
    </xf>
    <xf numFmtId="1" fontId="6" fillId="0" borderId="1" xfId="0" applyNumberFormat="1" applyFont="1" applyBorder="1" applyAlignment="1" applyProtection="1">
      <alignment horizontal="center" vertical="center" wrapText="1"/>
      <protection locked="0"/>
    </xf>
    <xf numFmtId="0" fontId="6" fillId="2" borderId="10" xfId="0" applyFont="1" applyFill="1" applyBorder="1" applyAlignment="1" applyProtection="1">
      <alignment horizontal="center" vertical="center" wrapText="1"/>
      <protection locked="0"/>
    </xf>
    <xf numFmtId="1" fontId="6" fillId="2" borderId="10" xfId="0" applyNumberFormat="1" applyFont="1" applyFill="1" applyBorder="1" applyAlignment="1" applyProtection="1">
      <alignment horizontal="center" vertical="center" wrapText="1"/>
      <protection locked="0"/>
    </xf>
    <xf numFmtId="1" fontId="14" fillId="2" borderId="3"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1" fontId="9" fillId="0" borderId="1" xfId="0" applyNumberFormat="1" applyFont="1" applyBorder="1" applyAlignment="1" applyProtection="1">
      <alignment horizontal="center" vertical="center" wrapText="1"/>
      <protection locked="0"/>
    </xf>
    <xf numFmtId="0" fontId="16" fillId="0" borderId="3"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6" fillId="2" borderId="16" xfId="0" applyFont="1" applyFill="1" applyBorder="1" applyAlignment="1" applyProtection="1">
      <alignment horizontal="center" vertical="center"/>
      <protection locked="0"/>
    </xf>
    <xf numFmtId="0" fontId="18" fillId="2" borderId="15" xfId="0" applyFont="1" applyFill="1" applyBorder="1" applyAlignment="1" applyProtection="1">
      <alignment horizontal="right" indent="2"/>
      <protection locked="0"/>
    </xf>
    <xf numFmtId="0" fontId="18" fillId="2" borderId="3" xfId="0" applyFont="1" applyFill="1" applyBorder="1" applyAlignment="1" applyProtection="1">
      <alignment horizontal="right" indent="2"/>
      <protection locked="0"/>
    </xf>
    <xf numFmtId="0" fontId="13" fillId="0" borderId="1" xfId="0" applyFont="1" applyBorder="1" applyAlignment="1" applyProtection="1">
      <alignment horizontal="center" vertical="center" wrapText="1"/>
      <protection locked="0"/>
    </xf>
    <xf numFmtId="166" fontId="5" fillId="0" borderId="1" xfId="1" applyNumberFormat="1" applyFont="1" applyBorder="1" applyAlignment="1" applyProtection="1">
      <alignment horizontal="right" vertical="center" wrapText="1"/>
      <protection locked="0"/>
    </xf>
    <xf numFmtId="0" fontId="8"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9" fillId="0" borderId="3" xfId="0" applyFont="1" applyBorder="1" applyAlignment="1" applyProtection="1">
      <alignment horizontal="center" vertical="center" wrapText="1"/>
      <protection locked="0"/>
    </xf>
    <xf numFmtId="0" fontId="7" fillId="2" borderId="5" xfId="0" applyFont="1" applyFill="1" applyBorder="1" applyAlignment="1" applyProtection="1">
      <alignment horizontal="center" vertical="center" wrapText="1"/>
      <protection locked="0"/>
    </xf>
    <xf numFmtId="164" fontId="7" fillId="0" borderId="5" xfId="1"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10" fillId="3" borderId="10" xfId="0" applyFont="1" applyFill="1" applyBorder="1" applyAlignment="1">
      <alignment horizontal="center" vertical="center"/>
    </xf>
    <xf numFmtId="0" fontId="12" fillId="3" borderId="11" xfId="0" applyFont="1" applyFill="1" applyBorder="1" applyAlignment="1">
      <alignment horizontal="right" vertical="center" indent="2" readingOrder="1"/>
    </xf>
    <xf numFmtId="0" fontId="7" fillId="0" borderId="5" xfId="0" applyFont="1" applyBorder="1" applyAlignment="1">
      <alignment horizontal="center" vertical="center"/>
    </xf>
    <xf numFmtId="0" fontId="6" fillId="0" borderId="0" xfId="0" applyFont="1" applyAlignment="1">
      <alignment horizont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9" xfId="0" applyFont="1" applyFill="1" applyBorder="1" applyAlignment="1">
      <alignment horizontal="center" vertical="center"/>
    </xf>
    <xf numFmtId="0" fontId="5" fillId="3" borderId="2" xfId="0" applyFont="1" applyFill="1" applyBorder="1" applyAlignment="1">
      <alignment horizontal="right" vertical="center" indent="2" readingOrder="1"/>
    </xf>
    <xf numFmtId="0" fontId="5" fillId="3" borderId="1" xfId="0" applyFont="1" applyFill="1" applyBorder="1" applyAlignment="1">
      <alignment horizontal="right" vertical="center" indent="2" readingOrder="1"/>
    </xf>
    <xf numFmtId="0" fontId="5" fillId="3" borderId="3" xfId="0" applyFont="1" applyFill="1" applyBorder="1" applyAlignment="1">
      <alignment horizontal="right" vertical="center" indent="2" readingOrder="1"/>
    </xf>
    <xf numFmtId="0" fontId="5" fillId="0" borderId="1" xfId="0" applyFont="1" applyBorder="1" applyAlignment="1">
      <alignment horizontal="center" vertical="center"/>
    </xf>
    <xf numFmtId="0" fontId="24" fillId="5" borderId="12" xfId="0" applyFont="1" applyFill="1" applyBorder="1" applyAlignment="1">
      <alignment horizontal="center" vertical="center"/>
    </xf>
    <xf numFmtId="0" fontId="24" fillId="5" borderId="13" xfId="0" applyFont="1" applyFill="1" applyBorder="1" applyAlignment="1">
      <alignment horizontal="center" vertical="center"/>
    </xf>
    <xf numFmtId="3" fontId="24" fillId="5" borderId="13" xfId="0" applyNumberFormat="1" applyFont="1" applyFill="1" applyBorder="1" applyAlignment="1" applyProtection="1">
      <alignment horizontal="center" vertical="center"/>
      <protection locked="0"/>
    </xf>
    <xf numFmtId="3" fontId="8" fillId="5" borderId="19" xfId="0" applyNumberFormat="1" applyFont="1" applyFill="1" applyBorder="1" applyAlignment="1" applyProtection="1">
      <alignment horizontal="center" vertical="center" wrapText="1"/>
      <protection locked="0"/>
    </xf>
    <xf numFmtId="3" fontId="8" fillId="5" borderId="20" xfId="0" applyNumberFormat="1" applyFont="1" applyFill="1" applyBorder="1" applyAlignment="1" applyProtection="1">
      <alignment horizontal="center" vertical="center" wrapText="1"/>
      <protection locked="0"/>
    </xf>
    <xf numFmtId="3" fontId="22" fillId="5" borderId="13" xfId="1" applyNumberFormat="1" applyFont="1" applyFill="1" applyBorder="1" applyAlignment="1" applyProtection="1">
      <alignment horizontal="center" vertical="center"/>
      <protection locked="0"/>
    </xf>
    <xf numFmtId="3" fontId="22" fillId="5" borderId="14" xfId="1" applyNumberFormat="1" applyFont="1" applyFill="1" applyBorder="1" applyAlignment="1" applyProtection="1">
      <alignment horizontal="center" vertical="center"/>
      <protection locked="0"/>
    </xf>
    <xf numFmtId="3" fontId="23" fillId="0" borderId="24" xfId="0" applyNumberFormat="1" applyFont="1" applyFill="1" applyBorder="1" applyAlignment="1" applyProtection="1">
      <alignment horizontal="center" vertical="center" wrapText="1"/>
      <protection locked="0"/>
    </xf>
    <xf numFmtId="3" fontId="23" fillId="0" borderId="25" xfId="0" applyNumberFormat="1" applyFont="1" applyFill="1" applyBorder="1" applyAlignment="1" applyProtection="1">
      <alignment horizontal="center" vertical="center" wrapText="1"/>
      <protection locked="0"/>
    </xf>
    <xf numFmtId="3" fontId="23" fillId="0" borderId="24" xfId="1" applyNumberFormat="1" applyFont="1" applyFill="1" applyBorder="1" applyAlignment="1" applyProtection="1">
      <alignment horizontal="center" vertical="center"/>
      <protection locked="0"/>
    </xf>
    <xf numFmtId="3" fontId="23" fillId="0" borderId="26" xfId="1" applyNumberFormat="1" applyFont="1" applyFill="1" applyBorder="1" applyAlignment="1" applyProtection="1">
      <alignment horizontal="center" vertical="center"/>
      <protection locked="0"/>
    </xf>
    <xf numFmtId="0" fontId="22" fillId="5" borderId="22" xfId="0" applyFont="1" applyFill="1" applyBorder="1" applyAlignment="1">
      <alignment horizontal="right" vertical="center"/>
    </xf>
    <xf numFmtId="0" fontId="22" fillId="5" borderId="23" xfId="0" applyFont="1" applyFill="1" applyBorder="1" applyAlignment="1">
      <alignment horizontal="right" vertical="center"/>
    </xf>
    <xf numFmtId="0" fontId="22" fillId="5" borderId="21" xfId="0" applyFont="1" applyFill="1" applyBorder="1" applyAlignment="1">
      <alignment horizontal="right" vertical="center"/>
    </xf>
    <xf numFmtId="0" fontId="0" fillId="0" borderId="1" xfId="0" applyBorder="1" applyAlignment="1">
      <alignment horizontal="center"/>
    </xf>
    <xf numFmtId="0" fontId="21" fillId="0" borderId="12"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14" xfId="0" applyFont="1" applyFill="1" applyBorder="1" applyAlignment="1">
      <alignment horizontal="center" vertical="center"/>
    </xf>
    <xf numFmtId="3" fontId="21" fillId="5" borderId="19" xfId="0" applyNumberFormat="1" applyFont="1" applyFill="1" applyBorder="1" applyAlignment="1">
      <alignment horizontal="center" vertical="center"/>
    </xf>
    <xf numFmtId="3" fontId="21" fillId="5" borderId="20" xfId="0" applyNumberFormat="1" applyFont="1" applyFill="1" applyBorder="1" applyAlignment="1">
      <alignment horizontal="center" vertical="center"/>
    </xf>
    <xf numFmtId="0" fontId="21" fillId="5" borderId="19" xfId="0" applyFont="1" applyFill="1" applyBorder="1" applyAlignment="1">
      <alignment horizontal="center" vertical="center"/>
    </xf>
    <xf numFmtId="0" fontId="21" fillId="5" borderId="20" xfId="0" applyFont="1" applyFill="1" applyBorder="1" applyAlignment="1">
      <alignment horizontal="center" vertical="center"/>
    </xf>
    <xf numFmtId="0" fontId="21" fillId="5" borderId="21" xfId="0" applyFont="1" applyFill="1" applyBorder="1" applyAlignment="1">
      <alignment horizontal="center" vertical="center"/>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colors>
    <mruColors>
      <color rgb="FFFF99FF"/>
      <color rgb="FFD2181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195751</xdr:colOff>
      <xdr:row>0</xdr:row>
      <xdr:rowOff>403785</xdr:rowOff>
    </xdr:from>
    <xdr:to>
      <xdr:col>1</xdr:col>
      <xdr:colOff>4948726</xdr:colOff>
      <xdr:row>0</xdr:row>
      <xdr:rowOff>2297709</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0035898060" y="403785"/>
          <a:ext cx="4752975" cy="1893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امارت  اس</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لامی افغانستان </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ریاس</a:t>
          </a:r>
          <a:r>
            <a:rPr lang="fa-IR" sz="1600" b="1" baseline="0">
              <a:solidFill>
                <a:schemeClr val="dk1"/>
              </a:solidFill>
              <a:effectLst/>
              <a:latin typeface="Bahij Mitra" panose="02040503050201020203" pitchFamily="18" charset="-78"/>
              <a:ea typeface="+mn-ea"/>
              <a:cs typeface="Bahij Mitra" panose="02040503050201020203" pitchFamily="18" charset="-78"/>
            </a:rPr>
            <a:t>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ت عم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ــــــــــــــــ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وم</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ی اداره ام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ور</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ع</a:t>
          </a:r>
          <a:r>
            <a:rPr lang="fa-IR" sz="1600" b="1" baseline="0">
              <a:solidFill>
                <a:schemeClr val="dk1"/>
              </a:solidFill>
              <a:effectLst/>
              <a:latin typeface="Bahij Mitra" panose="02040503050201020203" pitchFamily="18" charset="-78"/>
              <a:ea typeface="+mn-ea"/>
              <a:cs typeface="Bahij Mitra" panose="02040503050201020203" pitchFamily="18" charset="-78"/>
            </a:rPr>
            <a:t>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اونی</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ت مال</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ی و اداری</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ریاس</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ت طرح و دی</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زای</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ن امور ساخت</a:t>
          </a:r>
          <a:r>
            <a:rPr lang="fa-IR" sz="1600" b="1" baseline="0">
              <a:solidFill>
                <a:schemeClr val="dk1"/>
              </a:solidFill>
              <a:effectLst/>
              <a:latin typeface="Bahij Mitra" panose="02040503050201020203" pitchFamily="18" charset="-78"/>
              <a:ea typeface="+mn-ea"/>
              <a:cs typeface="Bahij Mitra" panose="02040503050201020203" pitchFamily="18" charset="-78"/>
            </a:rPr>
            <a:t>ـــ</a:t>
          </a:r>
          <a:r>
            <a:rPr lang="prs-AF" sz="1600" b="1" baseline="0">
              <a:solidFill>
                <a:schemeClr val="dk1"/>
              </a:solidFill>
              <a:effectLst/>
              <a:latin typeface="Bahij Mitra" panose="02040503050201020203" pitchFamily="18" charset="-78"/>
              <a:ea typeface="+mn-ea"/>
              <a:cs typeface="Bahij Mitra" panose="02040503050201020203" pitchFamily="18" charset="-78"/>
            </a:rPr>
            <a:t>مان</a:t>
          </a:r>
          <a:r>
            <a:rPr lang="fa-IR" sz="1600" b="1" baseline="0">
              <a:solidFill>
                <a:schemeClr val="dk1"/>
              </a:solidFill>
              <a:effectLst/>
              <a:latin typeface="Bahij Mitra" panose="02040503050201020203" pitchFamily="18" charset="-78"/>
              <a:ea typeface="+mn-ea"/>
              <a:cs typeface="Bahij Mitra" panose="02040503050201020203" pitchFamily="18" charset="-78"/>
            </a:rPr>
            <a:t>ـــ</a:t>
          </a:r>
          <a:r>
            <a:rPr lang="prs-AF" sz="1600" b="1" baseline="0">
              <a:solidFill>
                <a:schemeClr val="dk1"/>
              </a:solidFill>
              <a:effectLst/>
              <a:latin typeface="Bahij Mitra" panose="02040503050201020203" pitchFamily="18" charset="-78"/>
              <a:ea typeface="+mn-ea"/>
              <a:cs typeface="Bahij Mitra" panose="02040503050201020203" pitchFamily="18" charset="-78"/>
            </a:rPr>
            <a:t>ی </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آم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ریت ب</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رآورد</a:t>
          </a:r>
        </a:p>
        <a:p>
          <a:pPr algn="ctr">
            <a:spcBef>
              <a:spcPts val="600"/>
            </a:spcBef>
            <a:spcAft>
              <a:spcPts val="600"/>
            </a:spcAft>
          </a:pPr>
          <a:endParaRPr lang="en-US" sz="1400" b="1">
            <a:solidFill>
              <a:schemeClr val="dk1"/>
            </a:solidFill>
            <a:latin typeface="+mn-lt"/>
            <a:ea typeface="+mn-ea"/>
            <a:cs typeface="+mn-cs"/>
          </a:endParaRPr>
        </a:p>
      </xdr:txBody>
    </xdr:sp>
    <xdr:clientData/>
  </xdr:twoCellAnchor>
  <xdr:twoCellAnchor editAs="oneCell">
    <xdr:from>
      <xdr:col>5</xdr:col>
      <xdr:colOff>562311</xdr:colOff>
      <xdr:row>0</xdr:row>
      <xdr:rowOff>61186</xdr:rowOff>
    </xdr:from>
    <xdr:to>
      <xdr:col>6</xdr:col>
      <xdr:colOff>795885</xdr:colOff>
      <xdr:row>0</xdr:row>
      <xdr:rowOff>2199176</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9984513075" y="61186"/>
          <a:ext cx="3273954" cy="21379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46074</xdr:colOff>
      <xdr:row>0</xdr:row>
      <xdr:rowOff>376571</xdr:rowOff>
    </xdr:from>
    <xdr:to>
      <xdr:col>1</xdr:col>
      <xdr:colOff>4799049</xdr:colOff>
      <xdr:row>0</xdr:row>
      <xdr:rowOff>2270495</xdr:rowOff>
    </xdr:to>
    <xdr:sp macro="" textlink="">
      <xdr:nvSpPr>
        <xdr:cNvPr id="2" name="TextBox 1">
          <a:extLst>
            <a:ext uri="{FF2B5EF4-FFF2-40B4-BE49-F238E27FC236}">
              <a16:creationId xmlns:a16="http://schemas.microsoft.com/office/drawing/2014/main" id="{455E26DB-71F1-4976-9402-6970E2632222}"/>
            </a:ext>
          </a:extLst>
        </xdr:cNvPr>
        <xdr:cNvSpPr txBox="1"/>
      </xdr:nvSpPr>
      <xdr:spPr>
        <a:xfrm>
          <a:off x="9986468751" y="186071"/>
          <a:ext cx="561975" cy="7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امارت  اس</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لامی افغانستان </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ریاس</a:t>
          </a:r>
          <a:r>
            <a:rPr lang="fa-IR" sz="1600" b="1" baseline="0">
              <a:solidFill>
                <a:schemeClr val="dk1"/>
              </a:solidFill>
              <a:effectLst/>
              <a:latin typeface="Bahij Mitra" panose="02040503050201020203" pitchFamily="18" charset="-78"/>
              <a:ea typeface="+mn-ea"/>
              <a:cs typeface="Bahij Mitra" panose="02040503050201020203" pitchFamily="18" charset="-78"/>
            </a:rPr>
            <a:t>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ت عم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ــــــــــــــــ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وم</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ی اداره ام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ور</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ع</a:t>
          </a:r>
          <a:r>
            <a:rPr lang="fa-IR" sz="1600" b="1" baseline="0">
              <a:solidFill>
                <a:schemeClr val="dk1"/>
              </a:solidFill>
              <a:effectLst/>
              <a:latin typeface="Bahij Mitra" panose="02040503050201020203" pitchFamily="18" charset="-78"/>
              <a:ea typeface="+mn-ea"/>
              <a:cs typeface="Bahij Mitra" panose="02040503050201020203" pitchFamily="18" charset="-78"/>
            </a:rPr>
            <a:t>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اونی</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ت مال</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ی و اداری</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ریاس</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ت طرح و دی</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زای</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ن امور ساخت</a:t>
          </a:r>
          <a:r>
            <a:rPr lang="fa-IR" sz="1600" b="1" baseline="0">
              <a:solidFill>
                <a:schemeClr val="dk1"/>
              </a:solidFill>
              <a:effectLst/>
              <a:latin typeface="Bahij Mitra" panose="02040503050201020203" pitchFamily="18" charset="-78"/>
              <a:ea typeface="+mn-ea"/>
              <a:cs typeface="Bahij Mitra" panose="02040503050201020203" pitchFamily="18" charset="-78"/>
            </a:rPr>
            <a:t>ـــ</a:t>
          </a:r>
          <a:r>
            <a:rPr lang="prs-AF" sz="1600" b="1" baseline="0">
              <a:solidFill>
                <a:schemeClr val="dk1"/>
              </a:solidFill>
              <a:effectLst/>
              <a:latin typeface="Bahij Mitra" panose="02040503050201020203" pitchFamily="18" charset="-78"/>
              <a:ea typeface="+mn-ea"/>
              <a:cs typeface="Bahij Mitra" panose="02040503050201020203" pitchFamily="18" charset="-78"/>
            </a:rPr>
            <a:t>مان</a:t>
          </a:r>
          <a:r>
            <a:rPr lang="fa-IR" sz="1600" b="1" baseline="0">
              <a:solidFill>
                <a:schemeClr val="dk1"/>
              </a:solidFill>
              <a:effectLst/>
              <a:latin typeface="Bahij Mitra" panose="02040503050201020203" pitchFamily="18" charset="-78"/>
              <a:ea typeface="+mn-ea"/>
              <a:cs typeface="Bahij Mitra" panose="02040503050201020203" pitchFamily="18" charset="-78"/>
            </a:rPr>
            <a:t>ـــ</a:t>
          </a:r>
          <a:r>
            <a:rPr lang="prs-AF" sz="1600" b="1" baseline="0">
              <a:solidFill>
                <a:schemeClr val="dk1"/>
              </a:solidFill>
              <a:effectLst/>
              <a:latin typeface="Bahij Mitra" panose="02040503050201020203" pitchFamily="18" charset="-78"/>
              <a:ea typeface="+mn-ea"/>
              <a:cs typeface="Bahij Mitra" panose="02040503050201020203" pitchFamily="18" charset="-78"/>
            </a:rPr>
            <a:t>ی </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آم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ریت ب</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رآورد</a:t>
          </a:r>
        </a:p>
        <a:p>
          <a:pPr algn="ctr">
            <a:spcBef>
              <a:spcPts val="600"/>
            </a:spcBef>
            <a:spcAft>
              <a:spcPts val="600"/>
            </a:spcAft>
          </a:pPr>
          <a:endParaRPr lang="en-US" sz="1400" b="1">
            <a:solidFill>
              <a:schemeClr val="dk1"/>
            </a:solidFill>
            <a:latin typeface="+mn-lt"/>
            <a:ea typeface="+mn-ea"/>
            <a:cs typeface="+mn-cs"/>
          </a:endParaRPr>
        </a:p>
      </xdr:txBody>
    </xdr:sp>
    <xdr:clientData/>
  </xdr:twoCellAnchor>
  <xdr:oneCellAnchor>
    <xdr:from>
      <xdr:col>4</xdr:col>
      <xdr:colOff>811866</xdr:colOff>
      <xdr:row>0</xdr:row>
      <xdr:rowOff>112621</xdr:rowOff>
    </xdr:from>
    <xdr:ext cx="3159185" cy="2137990"/>
    <xdr:pic>
      <xdr:nvPicPr>
        <xdr:cNvPr id="3" name="Picture 2">
          <a:extLst>
            <a:ext uri="{FF2B5EF4-FFF2-40B4-BE49-F238E27FC236}">
              <a16:creationId xmlns:a16="http://schemas.microsoft.com/office/drawing/2014/main" id="{BCDCBDF0-5A46-411D-B2B5-DD643357B784}"/>
            </a:ext>
          </a:extLst>
        </xdr:cNvPr>
        <xdr:cNvPicPr>
          <a:picLocks noChangeAspect="1"/>
        </xdr:cNvPicPr>
      </xdr:nvPicPr>
      <xdr:blipFill>
        <a:blip xmlns:r="http://schemas.openxmlformats.org/officeDocument/2006/relationships" r:embed="rId1"/>
        <a:stretch>
          <a:fillRect/>
        </a:stretch>
      </xdr:blipFill>
      <xdr:spPr>
        <a:xfrm>
          <a:off x="9981476974" y="112621"/>
          <a:ext cx="3159185" cy="213799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1</xdr:col>
      <xdr:colOff>85725</xdr:colOff>
      <xdr:row>0</xdr:row>
      <xdr:rowOff>114299</xdr:rowOff>
    </xdr:from>
    <xdr:to>
      <xdr:col>2</xdr:col>
      <xdr:colOff>9525</xdr:colOff>
      <xdr:row>0</xdr:row>
      <xdr:rowOff>2066924</xdr:rowOff>
    </xdr:to>
    <xdr:sp macro="" textlink="">
      <xdr:nvSpPr>
        <xdr:cNvPr id="2" name="TextBox 1">
          <a:extLst>
            <a:ext uri="{FF2B5EF4-FFF2-40B4-BE49-F238E27FC236}">
              <a16:creationId xmlns:a16="http://schemas.microsoft.com/office/drawing/2014/main" id="{B120BDE6-0357-41D4-8D1E-D84BA3C281AF}"/>
            </a:ext>
          </a:extLst>
        </xdr:cNvPr>
        <xdr:cNvSpPr txBox="1"/>
      </xdr:nvSpPr>
      <xdr:spPr>
        <a:xfrm>
          <a:off x="9990105750" y="114299"/>
          <a:ext cx="5753100" cy="1952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امارت  اس</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لامی افغانستان </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ریاس</a:t>
          </a:r>
          <a:r>
            <a:rPr lang="fa-IR" sz="1600" b="1" baseline="0">
              <a:solidFill>
                <a:schemeClr val="dk1"/>
              </a:solidFill>
              <a:effectLst/>
              <a:latin typeface="Bahij Mitra" panose="02040503050201020203" pitchFamily="18" charset="-78"/>
              <a:ea typeface="+mn-ea"/>
              <a:cs typeface="Bahij Mitra" panose="02040503050201020203" pitchFamily="18" charset="-78"/>
            </a:rPr>
            <a:t>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ت عم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ــــــــــــــــ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وم</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ی اداره ام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ور</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ع</a:t>
          </a:r>
          <a:r>
            <a:rPr lang="fa-IR" sz="1600" b="1" baseline="0">
              <a:solidFill>
                <a:schemeClr val="dk1"/>
              </a:solidFill>
              <a:effectLst/>
              <a:latin typeface="Bahij Mitra" panose="02040503050201020203" pitchFamily="18" charset="-78"/>
              <a:ea typeface="+mn-ea"/>
              <a:cs typeface="Bahij Mitra" panose="02040503050201020203" pitchFamily="18" charset="-78"/>
            </a:rPr>
            <a:t>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اونی</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ت مال</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ی و اداری</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ریاس</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ت طرح و دی</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زای</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ن امور ساخت</a:t>
          </a:r>
          <a:r>
            <a:rPr lang="fa-IR" sz="1600" b="1" baseline="0">
              <a:solidFill>
                <a:schemeClr val="dk1"/>
              </a:solidFill>
              <a:effectLst/>
              <a:latin typeface="Bahij Mitra" panose="02040503050201020203" pitchFamily="18" charset="-78"/>
              <a:ea typeface="+mn-ea"/>
              <a:cs typeface="Bahij Mitra" panose="02040503050201020203" pitchFamily="18" charset="-78"/>
            </a:rPr>
            <a:t>ـــ</a:t>
          </a:r>
          <a:r>
            <a:rPr lang="prs-AF" sz="1600" b="1" baseline="0">
              <a:solidFill>
                <a:schemeClr val="dk1"/>
              </a:solidFill>
              <a:effectLst/>
              <a:latin typeface="Bahij Mitra" panose="02040503050201020203" pitchFamily="18" charset="-78"/>
              <a:ea typeface="+mn-ea"/>
              <a:cs typeface="Bahij Mitra" panose="02040503050201020203" pitchFamily="18" charset="-78"/>
            </a:rPr>
            <a:t>مان</a:t>
          </a:r>
          <a:r>
            <a:rPr lang="fa-IR" sz="1600" b="1" baseline="0">
              <a:solidFill>
                <a:schemeClr val="dk1"/>
              </a:solidFill>
              <a:effectLst/>
              <a:latin typeface="Bahij Mitra" panose="02040503050201020203" pitchFamily="18" charset="-78"/>
              <a:ea typeface="+mn-ea"/>
              <a:cs typeface="Bahij Mitra" panose="02040503050201020203" pitchFamily="18" charset="-78"/>
            </a:rPr>
            <a:t>ـــ</a:t>
          </a:r>
          <a:r>
            <a:rPr lang="prs-AF" sz="1600" b="1" baseline="0">
              <a:solidFill>
                <a:schemeClr val="dk1"/>
              </a:solidFill>
              <a:effectLst/>
              <a:latin typeface="Bahij Mitra" panose="02040503050201020203" pitchFamily="18" charset="-78"/>
              <a:ea typeface="+mn-ea"/>
              <a:cs typeface="Bahij Mitra" panose="02040503050201020203" pitchFamily="18" charset="-78"/>
            </a:rPr>
            <a:t>ی </a:t>
          </a:r>
        </a:p>
        <a:p>
          <a:pPr algn="ctr" rtl="1"/>
          <a:r>
            <a:rPr lang="prs-AF" sz="1600" b="1" baseline="0">
              <a:solidFill>
                <a:schemeClr val="dk1"/>
              </a:solidFill>
              <a:effectLst/>
              <a:latin typeface="Bahij Mitra" panose="02040503050201020203" pitchFamily="18" charset="-78"/>
              <a:ea typeface="+mn-ea"/>
              <a:cs typeface="Bahij Mitra" panose="02040503050201020203" pitchFamily="18" charset="-78"/>
            </a:rPr>
            <a:t>آم</a:t>
          </a:r>
          <a:r>
            <a:rPr lang="fa-IR" sz="1600" b="1" baseline="0">
              <a:solidFill>
                <a:schemeClr val="dk1"/>
              </a:solidFill>
              <a:effectLst/>
              <a:latin typeface="Bahij Mitra" panose="02040503050201020203" pitchFamily="18" charset="-78"/>
              <a:ea typeface="+mn-ea"/>
              <a:cs typeface="Bahij Mitra" panose="02040503050201020203" pitchFamily="18" charset="-78"/>
            </a:rPr>
            <a:t>ــــــ</a:t>
          </a:r>
          <a:r>
            <a:rPr lang="prs-AF" sz="1600" b="1" baseline="0">
              <a:solidFill>
                <a:schemeClr val="dk1"/>
              </a:solidFill>
              <a:effectLst/>
              <a:latin typeface="Bahij Mitra" panose="02040503050201020203" pitchFamily="18" charset="-78"/>
              <a:ea typeface="+mn-ea"/>
              <a:cs typeface="Bahij Mitra" panose="02040503050201020203" pitchFamily="18" charset="-78"/>
            </a:rPr>
            <a:t>ریت ب</a:t>
          </a:r>
          <a:r>
            <a:rPr lang="fa-IR" sz="1600" b="1" baseline="0">
              <a:solidFill>
                <a:schemeClr val="dk1"/>
              </a:solidFill>
              <a:effectLst/>
              <a:latin typeface="Bahij Mitra" panose="02040503050201020203" pitchFamily="18" charset="-78"/>
              <a:ea typeface="+mn-ea"/>
              <a:cs typeface="Bahij Mitra" panose="02040503050201020203" pitchFamily="18" charset="-78"/>
            </a:rPr>
            <a:t>ــ</a:t>
          </a:r>
          <a:r>
            <a:rPr lang="prs-AF" sz="1600" b="1" baseline="0">
              <a:solidFill>
                <a:schemeClr val="dk1"/>
              </a:solidFill>
              <a:effectLst/>
              <a:latin typeface="Bahij Mitra" panose="02040503050201020203" pitchFamily="18" charset="-78"/>
              <a:ea typeface="+mn-ea"/>
              <a:cs typeface="Bahij Mitra" panose="02040503050201020203" pitchFamily="18" charset="-78"/>
            </a:rPr>
            <a:t>رآورد</a:t>
          </a:r>
        </a:p>
        <a:p>
          <a:pPr algn="ctr">
            <a:spcBef>
              <a:spcPts val="600"/>
            </a:spcBef>
            <a:spcAft>
              <a:spcPts val="600"/>
            </a:spcAft>
          </a:pPr>
          <a:endParaRPr lang="en-US" sz="1400" b="1">
            <a:solidFill>
              <a:schemeClr val="dk1"/>
            </a:solidFill>
            <a:latin typeface="+mn-lt"/>
            <a:ea typeface="+mn-ea"/>
            <a:cs typeface="+mn-cs"/>
          </a:endParaRPr>
        </a:p>
      </xdr:txBody>
    </xdr:sp>
    <xdr:clientData/>
  </xdr:twoCellAnchor>
  <xdr:twoCellAnchor editAs="oneCell">
    <xdr:from>
      <xdr:col>5</xdr:col>
      <xdr:colOff>866776</xdr:colOff>
      <xdr:row>0</xdr:row>
      <xdr:rowOff>142876</xdr:rowOff>
    </xdr:from>
    <xdr:to>
      <xdr:col>7</xdr:col>
      <xdr:colOff>94594</xdr:colOff>
      <xdr:row>0</xdr:row>
      <xdr:rowOff>2062114</xdr:rowOff>
    </xdr:to>
    <xdr:pic>
      <xdr:nvPicPr>
        <xdr:cNvPr id="3" name="Picture 2">
          <a:extLst>
            <a:ext uri="{FF2B5EF4-FFF2-40B4-BE49-F238E27FC236}">
              <a16:creationId xmlns:a16="http://schemas.microsoft.com/office/drawing/2014/main" id="{1B8D8D8D-6224-4B1F-A56C-6F0CF1677B5F}"/>
            </a:ext>
          </a:extLst>
        </xdr:cNvPr>
        <xdr:cNvPicPr>
          <a:picLocks noChangeAspect="1"/>
        </xdr:cNvPicPr>
      </xdr:nvPicPr>
      <xdr:blipFill>
        <a:blip xmlns:r="http://schemas.openxmlformats.org/officeDocument/2006/relationships" r:embed="rId1"/>
        <a:stretch>
          <a:fillRect/>
        </a:stretch>
      </xdr:blipFill>
      <xdr:spPr>
        <a:xfrm>
          <a:off x="9983848481" y="142876"/>
          <a:ext cx="2532993" cy="19192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L166"/>
  <sheetViews>
    <sheetView rightToLeft="1" tabSelected="1" view="pageBreakPreview" topLeftCell="A144" zoomScale="55" zoomScaleNormal="80" zoomScaleSheetLayoutView="55" zoomScalePageLayoutView="30" workbookViewId="0">
      <selection activeCell="G155" sqref="G155"/>
    </sheetView>
  </sheetViews>
  <sheetFormatPr defaultRowHeight="15" x14ac:dyDescent="0.25"/>
  <cols>
    <col min="1" max="1" width="6.85546875" bestFit="1" customWidth="1"/>
    <col min="2" max="2" width="86.5703125" customWidth="1"/>
    <col min="3" max="3" width="8.140625" bestFit="1" customWidth="1"/>
    <col min="4" max="4" width="9.42578125" style="1" bestFit="1" customWidth="1"/>
    <col min="5" max="5" width="14.42578125" style="5" bestFit="1" customWidth="1"/>
    <col min="6" max="6" width="44.28515625" style="2" bestFit="1" customWidth="1"/>
    <col min="7" max="7" width="18.7109375" style="4" customWidth="1"/>
    <col min="8" max="8" width="20.28515625" bestFit="1" customWidth="1"/>
    <col min="9" max="9" width="10.5703125" bestFit="1" customWidth="1"/>
    <col min="10" max="10" width="12.28515625" bestFit="1" customWidth="1"/>
    <col min="11" max="11" width="14.7109375" bestFit="1" customWidth="1"/>
    <col min="12" max="12" width="9.140625" hidden="1" customWidth="1"/>
  </cols>
  <sheetData>
    <row r="1" spans="1:8" ht="185.25" customHeight="1" thickBot="1" x14ac:dyDescent="0.3">
      <c r="A1" s="83"/>
      <c r="B1" s="84"/>
      <c r="C1" s="84"/>
      <c r="D1" s="84"/>
      <c r="E1" s="84"/>
      <c r="F1" s="84"/>
      <c r="G1" s="84"/>
      <c r="H1" s="85"/>
    </row>
    <row r="2" spans="1:8" ht="32.25" customHeight="1" x14ac:dyDescent="0.25">
      <c r="A2" s="86" t="s">
        <v>67</v>
      </c>
      <c r="B2" s="86"/>
      <c r="C2" s="86"/>
      <c r="D2" s="86"/>
      <c r="E2" s="86"/>
      <c r="F2" s="86"/>
      <c r="G2" s="86"/>
      <c r="H2" s="86"/>
    </row>
    <row r="3" spans="1:8" ht="31.9" customHeight="1" thickBot="1" x14ac:dyDescent="0.3">
      <c r="A3" s="87" t="s">
        <v>76</v>
      </c>
      <c r="B3" s="87"/>
      <c r="C3" s="87"/>
      <c r="D3" s="87"/>
      <c r="E3" s="87"/>
      <c r="F3" s="87"/>
      <c r="G3" s="87"/>
      <c r="H3" s="87"/>
    </row>
    <row r="4" spans="1:8" s="6" customFormat="1" ht="38.450000000000003" customHeight="1" x14ac:dyDescent="0.25">
      <c r="A4" s="23" t="s">
        <v>3</v>
      </c>
      <c r="B4" s="24" t="s">
        <v>4</v>
      </c>
      <c r="C4" s="24" t="s">
        <v>5</v>
      </c>
      <c r="D4" s="24" t="s">
        <v>6</v>
      </c>
      <c r="E4" s="24" t="s">
        <v>0</v>
      </c>
      <c r="F4" s="24" t="s">
        <v>10</v>
      </c>
      <c r="G4" s="24" t="s">
        <v>7</v>
      </c>
      <c r="H4" s="25" t="s">
        <v>8</v>
      </c>
    </row>
    <row r="5" spans="1:8" s="6" customFormat="1" ht="30" customHeight="1" x14ac:dyDescent="0.25">
      <c r="A5" s="8"/>
      <c r="B5" s="20" t="s">
        <v>19</v>
      </c>
      <c r="C5" s="19"/>
      <c r="D5" s="19"/>
      <c r="E5" s="76"/>
      <c r="F5" s="76"/>
      <c r="G5" s="76"/>
      <c r="H5" s="77"/>
    </row>
    <row r="6" spans="1:8" s="6" customFormat="1" ht="42" customHeight="1" x14ac:dyDescent="0.25">
      <c r="A6" s="10">
        <v>1</v>
      </c>
      <c r="B6" s="11" t="s">
        <v>28</v>
      </c>
      <c r="C6" s="12" t="s">
        <v>9</v>
      </c>
      <c r="D6" s="16">
        <f>5+12+5</f>
        <v>22</v>
      </c>
      <c r="E6" s="64"/>
      <c r="F6" s="78"/>
      <c r="G6" s="78"/>
      <c r="H6" s="79"/>
    </row>
    <row r="7" spans="1:8" s="6" customFormat="1" ht="42" customHeight="1" x14ac:dyDescent="0.25">
      <c r="A7" s="10">
        <v>2</v>
      </c>
      <c r="B7" s="11" t="s">
        <v>29</v>
      </c>
      <c r="C7" s="12" t="s">
        <v>9</v>
      </c>
      <c r="D7" s="16">
        <f>3.5+3.5+3.5+3.5+12</f>
        <v>26</v>
      </c>
      <c r="E7" s="58"/>
      <c r="F7" s="78"/>
      <c r="G7" s="78"/>
      <c r="H7" s="79"/>
    </row>
    <row r="8" spans="1:8" s="6" customFormat="1" ht="42" customHeight="1" x14ac:dyDescent="0.25">
      <c r="A8" s="10">
        <v>3</v>
      </c>
      <c r="B8" s="11" t="s">
        <v>30</v>
      </c>
      <c r="C8" s="12" t="s">
        <v>9</v>
      </c>
      <c r="D8" s="16">
        <v>24</v>
      </c>
      <c r="E8" s="64"/>
      <c r="F8" s="78"/>
      <c r="G8" s="78"/>
      <c r="H8" s="79"/>
    </row>
    <row r="9" spans="1:8" s="6" customFormat="1" ht="42" customHeight="1" x14ac:dyDescent="0.25">
      <c r="A9" s="10">
        <v>4</v>
      </c>
      <c r="B9" s="11" t="s">
        <v>31</v>
      </c>
      <c r="C9" s="12" t="s">
        <v>9</v>
      </c>
      <c r="D9" s="16">
        <v>32</v>
      </c>
      <c r="E9" s="64"/>
      <c r="F9" s="78"/>
      <c r="G9" s="78"/>
      <c r="H9" s="79"/>
    </row>
    <row r="10" spans="1:8" s="6" customFormat="1" ht="30.75" customHeight="1" x14ac:dyDescent="0.25">
      <c r="A10" s="8"/>
      <c r="B10" s="20" t="s">
        <v>11</v>
      </c>
      <c r="C10" s="19"/>
      <c r="D10" s="19"/>
      <c r="E10" s="76"/>
      <c r="F10" s="78"/>
      <c r="G10" s="78"/>
      <c r="H10" s="79"/>
    </row>
    <row r="11" spans="1:8" s="6" customFormat="1" ht="37.5" customHeight="1" x14ac:dyDescent="0.25">
      <c r="A11" s="10">
        <v>1</v>
      </c>
      <c r="B11" s="11" t="s">
        <v>29</v>
      </c>
      <c r="C11" s="12" t="s">
        <v>9</v>
      </c>
      <c r="D11" s="18">
        <f>3.5+3.5+15+14</f>
        <v>36</v>
      </c>
      <c r="E11" s="58"/>
      <c r="F11" s="78"/>
      <c r="G11" s="78"/>
      <c r="H11" s="79"/>
    </row>
    <row r="12" spans="1:8" s="6" customFormat="1" ht="42" customHeight="1" x14ac:dyDescent="0.25">
      <c r="A12" s="10">
        <v>2</v>
      </c>
      <c r="B12" s="11" t="s">
        <v>32</v>
      </c>
      <c r="C12" s="12" t="s">
        <v>9</v>
      </c>
      <c r="D12" s="15">
        <f>7+5+2.5+2.5+25</f>
        <v>42</v>
      </c>
      <c r="E12" s="64"/>
      <c r="F12" s="78"/>
      <c r="G12" s="78"/>
      <c r="H12" s="79"/>
    </row>
    <row r="13" spans="1:8" s="6" customFormat="1" ht="42" customHeight="1" x14ac:dyDescent="0.25">
      <c r="A13" s="10">
        <v>3</v>
      </c>
      <c r="B13" s="11" t="s">
        <v>33</v>
      </c>
      <c r="C13" s="12" t="s">
        <v>9</v>
      </c>
      <c r="D13" s="15">
        <f>2+1.5+1.5+3.5+8+2.5+6+2+3+3+12+14+5+3</f>
        <v>67</v>
      </c>
      <c r="E13" s="64"/>
      <c r="F13" s="78"/>
      <c r="G13" s="78"/>
      <c r="H13" s="79"/>
    </row>
    <row r="14" spans="1:8" s="6" customFormat="1" ht="42" customHeight="1" x14ac:dyDescent="0.25">
      <c r="A14" s="10">
        <v>4</v>
      </c>
      <c r="B14" s="11" t="s">
        <v>30</v>
      </c>
      <c r="C14" s="12" t="s">
        <v>9</v>
      </c>
      <c r="D14" s="15">
        <f>14+9+10+4+3+12+24</f>
        <v>76</v>
      </c>
      <c r="E14" s="64"/>
      <c r="F14" s="78"/>
      <c r="G14" s="78"/>
      <c r="H14" s="79"/>
    </row>
    <row r="15" spans="1:8" s="6" customFormat="1" ht="42" customHeight="1" x14ac:dyDescent="0.25">
      <c r="A15" s="10">
        <v>5</v>
      </c>
      <c r="B15" s="11" t="s">
        <v>31</v>
      </c>
      <c r="C15" s="12" t="s">
        <v>9</v>
      </c>
      <c r="D15" s="16">
        <f>32+5+9+5+14+3+5+22+5+4+3+2+2+7+3-24-22</f>
        <v>75</v>
      </c>
      <c r="E15" s="56"/>
      <c r="F15" s="78"/>
      <c r="G15" s="78"/>
      <c r="H15" s="79"/>
    </row>
    <row r="16" spans="1:8" s="6" customFormat="1" ht="42" customHeight="1" x14ac:dyDescent="0.25">
      <c r="A16" s="10">
        <v>6</v>
      </c>
      <c r="B16" s="11" t="s">
        <v>34</v>
      </c>
      <c r="C16" s="12" t="s">
        <v>9</v>
      </c>
      <c r="D16" s="16">
        <f>115-17</f>
        <v>98</v>
      </c>
      <c r="E16" s="56"/>
      <c r="F16" s="78"/>
      <c r="G16" s="78"/>
      <c r="H16" s="79"/>
    </row>
    <row r="17" spans="1:8" s="6" customFormat="1" ht="42" customHeight="1" x14ac:dyDescent="0.25">
      <c r="A17" s="10">
        <v>7</v>
      </c>
      <c r="B17" s="11" t="s">
        <v>57</v>
      </c>
      <c r="C17" s="12" t="s">
        <v>9</v>
      </c>
      <c r="D17" s="16">
        <f>24+22</f>
        <v>46</v>
      </c>
      <c r="E17" s="64"/>
      <c r="F17" s="78"/>
      <c r="G17" s="78"/>
      <c r="H17" s="79"/>
    </row>
    <row r="18" spans="1:8" s="6" customFormat="1" ht="42" customHeight="1" x14ac:dyDescent="0.25">
      <c r="A18" s="10">
        <v>8</v>
      </c>
      <c r="B18" s="11" t="s">
        <v>56</v>
      </c>
      <c r="C18" s="12" t="s">
        <v>9</v>
      </c>
      <c r="D18" s="16">
        <v>17</v>
      </c>
      <c r="E18" s="64"/>
      <c r="F18" s="78"/>
      <c r="G18" s="78"/>
      <c r="H18" s="79"/>
    </row>
    <row r="19" spans="1:8" s="6" customFormat="1" ht="42" customHeight="1" x14ac:dyDescent="0.25">
      <c r="A19" s="10">
        <v>9</v>
      </c>
      <c r="B19" s="11" t="s">
        <v>35</v>
      </c>
      <c r="C19" s="12" t="s">
        <v>9</v>
      </c>
      <c r="D19" s="16">
        <v>4</v>
      </c>
      <c r="E19" s="64"/>
      <c r="F19" s="78"/>
      <c r="G19" s="78"/>
      <c r="H19" s="79"/>
    </row>
    <row r="20" spans="1:8" s="6" customFormat="1" ht="42" customHeight="1" x14ac:dyDescent="0.25">
      <c r="A20" s="10">
        <v>10</v>
      </c>
      <c r="B20" s="11" t="s">
        <v>36</v>
      </c>
      <c r="C20" s="12" t="s">
        <v>9</v>
      </c>
      <c r="D20" s="16">
        <f>7+12+3</f>
        <v>22</v>
      </c>
      <c r="E20" s="64"/>
      <c r="F20" s="78"/>
      <c r="G20" s="78"/>
      <c r="H20" s="79"/>
    </row>
    <row r="21" spans="1:8" s="6" customFormat="1" ht="42" customHeight="1" x14ac:dyDescent="0.25">
      <c r="A21" s="10">
        <v>11</v>
      </c>
      <c r="B21" s="14" t="s">
        <v>70</v>
      </c>
      <c r="C21" s="12" t="s">
        <v>2</v>
      </c>
      <c r="D21" s="16">
        <v>1</v>
      </c>
      <c r="E21" s="64"/>
      <c r="F21" s="78"/>
      <c r="G21" s="78"/>
      <c r="H21" s="79"/>
    </row>
    <row r="22" spans="1:8" s="6" customFormat="1" ht="42" customHeight="1" x14ac:dyDescent="0.25">
      <c r="A22" s="10">
        <v>12</v>
      </c>
      <c r="B22" s="14" t="s">
        <v>39</v>
      </c>
      <c r="C22" s="12" t="s">
        <v>2</v>
      </c>
      <c r="D22" s="16">
        <v>4</v>
      </c>
      <c r="E22" s="64"/>
      <c r="F22" s="78"/>
      <c r="G22" s="78"/>
      <c r="H22" s="79"/>
    </row>
    <row r="23" spans="1:8" s="6" customFormat="1" ht="42" customHeight="1" x14ac:dyDescent="0.25">
      <c r="A23" s="10">
        <v>13</v>
      </c>
      <c r="B23" s="14" t="s">
        <v>71</v>
      </c>
      <c r="C23" s="12" t="s">
        <v>2</v>
      </c>
      <c r="D23" s="16">
        <v>1</v>
      </c>
      <c r="E23" s="64"/>
      <c r="F23" s="78"/>
      <c r="G23" s="78"/>
      <c r="H23" s="79"/>
    </row>
    <row r="24" spans="1:8" s="6" customFormat="1" ht="42" customHeight="1" x14ac:dyDescent="0.25">
      <c r="A24" s="10">
        <v>14</v>
      </c>
      <c r="B24" s="14" t="s">
        <v>72</v>
      </c>
      <c r="C24" s="12" t="s">
        <v>2</v>
      </c>
      <c r="D24" s="16">
        <v>3</v>
      </c>
      <c r="E24" s="64"/>
      <c r="F24" s="78"/>
      <c r="G24" s="78"/>
      <c r="H24" s="79"/>
    </row>
    <row r="25" spans="1:8" s="6" customFormat="1" ht="42" customHeight="1" x14ac:dyDescent="0.25">
      <c r="A25" s="10">
        <v>15</v>
      </c>
      <c r="B25" s="14" t="s">
        <v>41</v>
      </c>
      <c r="C25" s="12" t="s">
        <v>2</v>
      </c>
      <c r="D25" s="16">
        <f>17+28</f>
        <v>45</v>
      </c>
      <c r="E25" s="64"/>
      <c r="F25" s="78"/>
      <c r="G25" s="78"/>
      <c r="H25" s="79"/>
    </row>
    <row r="26" spans="1:8" s="6" customFormat="1" ht="42" customHeight="1" x14ac:dyDescent="0.25">
      <c r="A26" s="10">
        <v>16</v>
      </c>
      <c r="B26" s="14" t="s">
        <v>73</v>
      </c>
      <c r="C26" s="12" t="s">
        <v>2</v>
      </c>
      <c r="D26" s="16">
        <v>62</v>
      </c>
      <c r="E26" s="64"/>
      <c r="F26" s="78"/>
      <c r="G26" s="78"/>
      <c r="H26" s="79"/>
    </row>
    <row r="27" spans="1:8" s="6" customFormat="1" ht="42" customHeight="1" x14ac:dyDescent="0.25">
      <c r="A27" s="10">
        <v>17</v>
      </c>
      <c r="B27" s="14" t="s">
        <v>74</v>
      </c>
      <c r="C27" s="12" t="s">
        <v>2</v>
      </c>
      <c r="D27" s="16">
        <v>10</v>
      </c>
      <c r="E27" s="64"/>
      <c r="F27" s="78"/>
      <c r="G27" s="78"/>
      <c r="H27" s="79"/>
    </row>
    <row r="28" spans="1:8" s="6" customFormat="1" ht="42" customHeight="1" x14ac:dyDescent="0.25">
      <c r="A28" s="10">
        <v>18</v>
      </c>
      <c r="B28" s="11" t="s">
        <v>12</v>
      </c>
      <c r="C28" s="12" t="s">
        <v>1</v>
      </c>
      <c r="D28" s="16">
        <v>14</v>
      </c>
      <c r="E28" s="64"/>
      <c r="F28" s="78"/>
      <c r="G28" s="78"/>
      <c r="H28" s="79"/>
    </row>
    <row r="29" spans="1:8" s="6" customFormat="1" ht="42" customHeight="1" x14ac:dyDescent="0.25">
      <c r="A29" s="10">
        <v>19</v>
      </c>
      <c r="B29" s="11" t="s">
        <v>13</v>
      </c>
      <c r="C29" s="12" t="s">
        <v>1</v>
      </c>
      <c r="D29" s="16">
        <v>28</v>
      </c>
      <c r="E29" s="64"/>
      <c r="F29" s="78"/>
      <c r="G29" s="78"/>
      <c r="H29" s="79"/>
    </row>
    <row r="30" spans="1:8" s="6" customFormat="1" ht="42" customHeight="1" x14ac:dyDescent="0.25">
      <c r="A30" s="10">
        <v>20</v>
      </c>
      <c r="B30" s="11" t="s">
        <v>24</v>
      </c>
      <c r="C30" s="12" t="s">
        <v>2</v>
      </c>
      <c r="D30" s="16">
        <v>14</v>
      </c>
      <c r="E30" s="64"/>
      <c r="F30" s="78"/>
      <c r="G30" s="78"/>
      <c r="H30" s="79"/>
    </row>
    <row r="31" spans="1:8" s="6" customFormat="1" ht="42" customHeight="1" x14ac:dyDescent="0.25">
      <c r="A31" s="10">
        <v>21</v>
      </c>
      <c r="B31" s="11" t="s">
        <v>14</v>
      </c>
      <c r="C31" s="12" t="s">
        <v>2</v>
      </c>
      <c r="D31" s="16">
        <v>28</v>
      </c>
      <c r="E31" s="64"/>
      <c r="F31" s="78"/>
      <c r="G31" s="78"/>
      <c r="H31" s="79"/>
    </row>
    <row r="32" spans="1:8" s="6" customFormat="1" ht="42" customHeight="1" x14ac:dyDescent="0.25">
      <c r="A32" s="10">
        <v>22</v>
      </c>
      <c r="B32" s="11" t="s">
        <v>25</v>
      </c>
      <c r="C32" s="12" t="s">
        <v>2</v>
      </c>
      <c r="D32" s="16">
        <v>28</v>
      </c>
      <c r="E32" s="64"/>
      <c r="F32" s="78"/>
      <c r="G32" s="78"/>
      <c r="H32" s="79"/>
    </row>
    <row r="33" spans="1:8" s="6" customFormat="1" ht="42" customHeight="1" x14ac:dyDescent="0.25">
      <c r="A33" s="10">
        <v>23</v>
      </c>
      <c r="B33" s="11" t="s">
        <v>23</v>
      </c>
      <c r="C33" s="12" t="s">
        <v>2</v>
      </c>
      <c r="D33" s="16">
        <v>28</v>
      </c>
      <c r="E33" s="64"/>
      <c r="F33" s="78"/>
      <c r="G33" s="78"/>
      <c r="H33" s="79"/>
    </row>
    <row r="34" spans="1:8" s="6" customFormat="1" ht="42" customHeight="1" x14ac:dyDescent="0.25">
      <c r="A34" s="10">
        <v>24</v>
      </c>
      <c r="B34" s="11" t="s">
        <v>15</v>
      </c>
      <c r="C34" s="12" t="s">
        <v>2</v>
      </c>
      <c r="D34" s="16">
        <v>17</v>
      </c>
      <c r="E34" s="64"/>
      <c r="F34" s="78"/>
      <c r="G34" s="78"/>
      <c r="H34" s="79"/>
    </row>
    <row r="35" spans="1:8" s="6" customFormat="1" ht="42" customHeight="1" x14ac:dyDescent="0.25">
      <c r="A35" s="10">
        <v>25</v>
      </c>
      <c r="B35" s="11" t="s">
        <v>26</v>
      </c>
      <c r="C35" s="13" t="s">
        <v>2</v>
      </c>
      <c r="D35" s="16">
        <v>14</v>
      </c>
      <c r="E35" s="64"/>
      <c r="F35" s="78"/>
      <c r="G35" s="78"/>
      <c r="H35" s="79"/>
    </row>
    <row r="36" spans="1:8" s="6" customFormat="1" ht="42" customHeight="1" x14ac:dyDescent="0.25">
      <c r="A36" s="10">
        <v>26</v>
      </c>
      <c r="B36" s="11" t="s">
        <v>52</v>
      </c>
      <c r="C36" s="12" t="s">
        <v>1</v>
      </c>
      <c r="D36" s="16">
        <f>1+1+1+1</f>
        <v>4</v>
      </c>
      <c r="E36" s="64"/>
      <c r="F36" s="78"/>
      <c r="G36" s="78"/>
      <c r="H36" s="79"/>
    </row>
    <row r="37" spans="1:8" s="6" customFormat="1" ht="42" customHeight="1" x14ac:dyDescent="0.25">
      <c r="A37" s="10">
        <v>27</v>
      </c>
      <c r="B37" s="11" t="s">
        <v>53</v>
      </c>
      <c r="C37" s="12" t="s">
        <v>1</v>
      </c>
      <c r="D37" s="16">
        <f>1+1+1</f>
        <v>3</v>
      </c>
      <c r="E37" s="64"/>
      <c r="F37" s="78"/>
      <c r="G37" s="78"/>
      <c r="H37" s="79"/>
    </row>
    <row r="38" spans="1:8" s="6" customFormat="1" ht="40.5" customHeight="1" x14ac:dyDescent="0.25">
      <c r="A38" s="10">
        <v>28</v>
      </c>
      <c r="B38" s="11" t="s">
        <v>65</v>
      </c>
      <c r="C38" s="12" t="s">
        <v>1</v>
      </c>
      <c r="D38" s="16">
        <v>9</v>
      </c>
      <c r="E38" s="64"/>
      <c r="F38" s="78"/>
      <c r="G38" s="78"/>
      <c r="H38" s="79"/>
    </row>
    <row r="39" spans="1:8" s="6" customFormat="1" ht="42" customHeight="1" x14ac:dyDescent="0.25">
      <c r="A39" s="10">
        <v>29</v>
      </c>
      <c r="B39" s="14" t="s">
        <v>27</v>
      </c>
      <c r="C39" s="13" t="s">
        <v>2</v>
      </c>
      <c r="D39" s="16">
        <v>4</v>
      </c>
      <c r="E39" s="64"/>
      <c r="F39" s="78"/>
      <c r="G39" s="78"/>
      <c r="H39" s="79"/>
    </row>
    <row r="40" spans="1:8" s="6" customFormat="1" ht="45" x14ac:dyDescent="0.25">
      <c r="A40" s="10">
        <v>30</v>
      </c>
      <c r="B40" s="11" t="s">
        <v>43</v>
      </c>
      <c r="C40" s="12" t="s">
        <v>9</v>
      </c>
      <c r="D40" s="16">
        <f>4+4+3+2.5+3+2+21+5+3+7+8+16+17+18+5+36+2+10+10+10+5+5+40+0.5+60</f>
        <v>297</v>
      </c>
      <c r="E40" s="64"/>
      <c r="F40" s="78"/>
      <c r="G40" s="78"/>
      <c r="H40" s="65"/>
    </row>
    <row r="41" spans="1:8" s="6" customFormat="1" ht="42" customHeight="1" x14ac:dyDescent="0.25">
      <c r="A41" s="10">
        <v>31</v>
      </c>
      <c r="B41" s="11" t="s">
        <v>44</v>
      </c>
      <c r="C41" s="12" t="s">
        <v>9</v>
      </c>
      <c r="D41" s="16">
        <f>7+17+22+9+3+5+7+4+5+7+20</f>
        <v>106</v>
      </c>
      <c r="E41" s="64"/>
      <c r="F41" s="78"/>
      <c r="G41" s="78"/>
      <c r="H41" s="79"/>
    </row>
    <row r="42" spans="1:8" s="6" customFormat="1" ht="42" customHeight="1" x14ac:dyDescent="0.25">
      <c r="A42" s="10">
        <v>32</v>
      </c>
      <c r="B42" s="11" t="s">
        <v>45</v>
      </c>
      <c r="C42" s="12" t="s">
        <v>9</v>
      </c>
      <c r="D42" s="16">
        <f>3+5+6+7+4+25+6+15+6+6+7+10</f>
        <v>100</v>
      </c>
      <c r="E42" s="64"/>
      <c r="F42" s="78"/>
      <c r="G42" s="78"/>
      <c r="H42" s="79"/>
    </row>
    <row r="43" spans="1:8" s="6" customFormat="1" ht="42" customHeight="1" x14ac:dyDescent="0.25">
      <c r="A43" s="10">
        <v>33</v>
      </c>
      <c r="B43" s="11" t="s">
        <v>46</v>
      </c>
      <c r="C43" s="12" t="s">
        <v>9</v>
      </c>
      <c r="D43" s="16">
        <f>5+4+1+3+2+2+3+5+3</f>
        <v>28</v>
      </c>
      <c r="E43" s="64"/>
      <c r="F43" s="78"/>
      <c r="G43" s="78"/>
      <c r="H43" s="79"/>
    </row>
    <row r="44" spans="1:8" s="6" customFormat="1" ht="67.5" x14ac:dyDescent="0.25">
      <c r="A44" s="10">
        <v>34</v>
      </c>
      <c r="B44" s="11" t="s">
        <v>21</v>
      </c>
      <c r="C44" s="7" t="s">
        <v>2</v>
      </c>
      <c r="D44" s="16">
        <v>21</v>
      </c>
      <c r="E44" s="64"/>
      <c r="F44" s="78"/>
      <c r="G44" s="78"/>
      <c r="H44" s="79"/>
    </row>
    <row r="45" spans="1:8" s="6" customFormat="1" ht="67.5" x14ac:dyDescent="0.25">
      <c r="A45" s="10">
        <v>35</v>
      </c>
      <c r="B45" s="11" t="s">
        <v>22</v>
      </c>
      <c r="C45" s="7" t="s">
        <v>2</v>
      </c>
      <c r="D45" s="16">
        <v>1</v>
      </c>
      <c r="E45" s="64"/>
      <c r="F45" s="78"/>
      <c r="G45" s="78"/>
      <c r="H45" s="79"/>
    </row>
    <row r="46" spans="1:8" s="6" customFormat="1" ht="45" x14ac:dyDescent="0.25">
      <c r="A46" s="10">
        <v>36</v>
      </c>
      <c r="B46" s="11" t="s">
        <v>16</v>
      </c>
      <c r="C46" s="12" t="s">
        <v>2</v>
      </c>
      <c r="D46" s="16">
        <v>14</v>
      </c>
      <c r="E46" s="64"/>
      <c r="F46" s="78"/>
      <c r="G46" s="78"/>
      <c r="H46" s="65"/>
    </row>
    <row r="47" spans="1:8" s="6" customFormat="1" ht="42" customHeight="1" x14ac:dyDescent="0.25">
      <c r="A47" s="10">
        <v>37</v>
      </c>
      <c r="B47" s="11" t="s">
        <v>17</v>
      </c>
      <c r="C47" s="12" t="s">
        <v>2</v>
      </c>
      <c r="D47" s="16">
        <v>12</v>
      </c>
      <c r="E47" s="64"/>
      <c r="F47" s="78"/>
      <c r="G47" s="78"/>
      <c r="H47" s="79"/>
    </row>
    <row r="48" spans="1:8" s="6" customFormat="1" ht="45" x14ac:dyDescent="0.25">
      <c r="A48" s="10">
        <v>38</v>
      </c>
      <c r="B48" s="11" t="s">
        <v>47</v>
      </c>
      <c r="C48" s="12" t="s">
        <v>2</v>
      </c>
      <c r="D48" s="16">
        <v>15</v>
      </c>
      <c r="E48" s="64"/>
      <c r="F48" s="78"/>
      <c r="G48" s="78"/>
      <c r="H48" s="79"/>
    </row>
    <row r="49" spans="1:8" s="6" customFormat="1" ht="94.5" customHeight="1" x14ac:dyDescent="0.25">
      <c r="A49" s="10">
        <v>39</v>
      </c>
      <c r="B49" s="11" t="s">
        <v>55</v>
      </c>
      <c r="C49" s="12" t="s">
        <v>20</v>
      </c>
      <c r="D49" s="16">
        <v>1</v>
      </c>
      <c r="E49" s="64"/>
      <c r="F49" s="78"/>
      <c r="G49" s="78"/>
      <c r="H49" s="79"/>
    </row>
    <row r="50" spans="1:8" s="6" customFormat="1" ht="67.5" x14ac:dyDescent="0.25">
      <c r="A50" s="10">
        <v>40</v>
      </c>
      <c r="B50" s="17" t="s">
        <v>69</v>
      </c>
      <c r="C50" s="12" t="s">
        <v>2</v>
      </c>
      <c r="D50" s="16">
        <v>2</v>
      </c>
      <c r="E50" s="64"/>
      <c r="F50" s="78"/>
      <c r="G50" s="78"/>
      <c r="H50" s="79"/>
    </row>
    <row r="51" spans="1:8" s="6" customFormat="1" ht="30" customHeight="1" x14ac:dyDescent="0.25">
      <c r="A51" s="8"/>
      <c r="B51" s="20" t="s">
        <v>18</v>
      </c>
      <c r="C51" s="19"/>
      <c r="D51" s="19"/>
      <c r="E51" s="76"/>
      <c r="F51" s="78"/>
      <c r="G51" s="78"/>
      <c r="H51" s="79"/>
    </row>
    <row r="52" spans="1:8" s="6" customFormat="1" ht="42" customHeight="1" x14ac:dyDescent="0.25">
      <c r="A52" s="10">
        <v>1</v>
      </c>
      <c r="B52" s="11" t="s">
        <v>29</v>
      </c>
      <c r="C52" s="12" t="s">
        <v>9</v>
      </c>
      <c r="D52" s="18">
        <f>1+2</f>
        <v>3</v>
      </c>
      <c r="E52" s="58"/>
      <c r="F52" s="78"/>
      <c r="G52" s="78"/>
      <c r="H52" s="79"/>
    </row>
    <row r="53" spans="1:8" s="6" customFormat="1" ht="42" customHeight="1" x14ac:dyDescent="0.25">
      <c r="A53" s="10">
        <v>2</v>
      </c>
      <c r="B53" s="11" t="s">
        <v>32</v>
      </c>
      <c r="C53" s="12" t="s">
        <v>9</v>
      </c>
      <c r="D53" s="15">
        <f>6+2+1.5+2+4+0.5</f>
        <v>16</v>
      </c>
      <c r="E53" s="64"/>
      <c r="F53" s="78"/>
      <c r="G53" s="78"/>
      <c r="H53" s="79"/>
    </row>
    <row r="54" spans="1:8" s="6" customFormat="1" ht="42" customHeight="1" x14ac:dyDescent="0.25">
      <c r="A54" s="10">
        <v>3</v>
      </c>
      <c r="B54" s="11" t="s">
        <v>33</v>
      </c>
      <c r="C54" s="12" t="s">
        <v>9</v>
      </c>
      <c r="D54" s="15">
        <f>1+6+1.5+2+3+30.5</f>
        <v>44</v>
      </c>
      <c r="E54" s="64"/>
      <c r="F54" s="78"/>
      <c r="G54" s="78"/>
      <c r="H54" s="79"/>
    </row>
    <row r="55" spans="1:8" s="6" customFormat="1" ht="42" customHeight="1" x14ac:dyDescent="0.25">
      <c r="A55" s="10">
        <v>4</v>
      </c>
      <c r="B55" s="11" t="s">
        <v>30</v>
      </c>
      <c r="C55" s="12" t="s">
        <v>9</v>
      </c>
      <c r="D55" s="15">
        <f>1+1+2.5+1.5+2.5+1.5+6.5+1.5+1+1+3+2+3+2+3+3+3+3</f>
        <v>42</v>
      </c>
      <c r="E55" s="64"/>
      <c r="F55" s="78"/>
      <c r="G55" s="78"/>
      <c r="H55" s="79"/>
    </row>
    <row r="56" spans="1:8" s="6" customFormat="1" ht="42" customHeight="1" x14ac:dyDescent="0.25">
      <c r="A56" s="10">
        <v>5</v>
      </c>
      <c r="B56" s="11" t="s">
        <v>31</v>
      </c>
      <c r="C56" s="12" t="s">
        <v>9</v>
      </c>
      <c r="D56" s="16">
        <f>2+2+0.5+1.5+1+3+1+1.5+1.5+2.5+20.5</f>
        <v>37</v>
      </c>
      <c r="E56" s="56"/>
      <c r="F56" s="78"/>
      <c r="G56" s="78"/>
      <c r="H56" s="79"/>
    </row>
    <row r="57" spans="1:8" s="6" customFormat="1" ht="42" customHeight="1" x14ac:dyDescent="0.25">
      <c r="A57" s="10">
        <v>6</v>
      </c>
      <c r="B57" s="11" t="s">
        <v>34</v>
      </c>
      <c r="C57" s="12" t="s">
        <v>9</v>
      </c>
      <c r="D57" s="16">
        <f>0.5+1+3+6+1+1+1+8+0.5+1.5+2.5+2</f>
        <v>28</v>
      </c>
      <c r="E57" s="56"/>
      <c r="F57" s="78"/>
      <c r="G57" s="78"/>
      <c r="H57" s="79"/>
    </row>
    <row r="58" spans="1:8" s="6" customFormat="1" ht="42" customHeight="1" x14ac:dyDescent="0.25">
      <c r="A58" s="10">
        <v>7</v>
      </c>
      <c r="B58" s="14" t="s">
        <v>48</v>
      </c>
      <c r="C58" s="12" t="s">
        <v>2</v>
      </c>
      <c r="D58" s="16">
        <v>1</v>
      </c>
      <c r="E58" s="56"/>
      <c r="F58" s="78"/>
      <c r="G58" s="78"/>
      <c r="H58" s="79"/>
    </row>
    <row r="59" spans="1:8" s="6" customFormat="1" ht="42" customHeight="1" x14ac:dyDescent="0.25">
      <c r="A59" s="10">
        <v>8</v>
      </c>
      <c r="B59" s="14" t="s">
        <v>39</v>
      </c>
      <c r="C59" s="12" t="s">
        <v>2</v>
      </c>
      <c r="D59" s="16">
        <v>5</v>
      </c>
      <c r="E59" s="56"/>
      <c r="F59" s="78"/>
      <c r="G59" s="78"/>
      <c r="H59" s="79"/>
    </row>
    <row r="60" spans="1:8" s="6" customFormat="1" ht="42" customHeight="1" x14ac:dyDescent="0.25">
      <c r="A60" s="10">
        <v>9</v>
      </c>
      <c r="B60" s="14" t="s">
        <v>40</v>
      </c>
      <c r="C60" s="12" t="s">
        <v>2</v>
      </c>
      <c r="D60" s="16">
        <v>5</v>
      </c>
      <c r="E60" s="56"/>
      <c r="F60" s="78"/>
      <c r="G60" s="78"/>
      <c r="H60" s="79"/>
    </row>
    <row r="61" spans="1:8" s="6" customFormat="1" ht="42" customHeight="1" x14ac:dyDescent="0.25">
      <c r="A61" s="10">
        <v>10</v>
      </c>
      <c r="B61" s="14" t="s">
        <v>41</v>
      </c>
      <c r="C61" s="12" t="s">
        <v>2</v>
      </c>
      <c r="D61" s="16">
        <f>13+26+14</f>
        <v>53</v>
      </c>
      <c r="E61" s="56"/>
      <c r="F61" s="78"/>
      <c r="G61" s="78"/>
      <c r="H61" s="79"/>
    </row>
    <row r="62" spans="1:8" s="6" customFormat="1" ht="42" customHeight="1" x14ac:dyDescent="0.25">
      <c r="A62" s="10">
        <v>11</v>
      </c>
      <c r="B62" s="11" t="s">
        <v>12</v>
      </c>
      <c r="C62" s="12" t="s">
        <v>1</v>
      </c>
      <c r="D62" s="16">
        <v>13</v>
      </c>
      <c r="E62" s="64"/>
      <c r="F62" s="78"/>
      <c r="G62" s="78"/>
      <c r="H62" s="79"/>
    </row>
    <row r="63" spans="1:8" s="6" customFormat="1" ht="42" customHeight="1" x14ac:dyDescent="0.25">
      <c r="A63" s="10">
        <v>12</v>
      </c>
      <c r="B63" s="11" t="s">
        <v>13</v>
      </c>
      <c r="C63" s="12" t="s">
        <v>1</v>
      </c>
      <c r="D63" s="16">
        <v>13</v>
      </c>
      <c r="E63" s="64"/>
      <c r="F63" s="78"/>
      <c r="G63" s="78"/>
      <c r="H63" s="79"/>
    </row>
    <row r="64" spans="1:8" s="6" customFormat="1" ht="42" customHeight="1" x14ac:dyDescent="0.25">
      <c r="A64" s="10">
        <v>13</v>
      </c>
      <c r="B64" s="11" t="s">
        <v>24</v>
      </c>
      <c r="C64" s="12" t="s">
        <v>2</v>
      </c>
      <c r="D64" s="16">
        <v>13</v>
      </c>
      <c r="E64" s="64"/>
      <c r="F64" s="78"/>
      <c r="G64" s="78"/>
      <c r="H64" s="79"/>
    </row>
    <row r="65" spans="1:8" s="6" customFormat="1" ht="42" customHeight="1" x14ac:dyDescent="0.25">
      <c r="A65" s="10">
        <v>14</v>
      </c>
      <c r="B65" s="11" t="s">
        <v>14</v>
      </c>
      <c r="C65" s="12" t="s">
        <v>2</v>
      </c>
      <c r="D65" s="16">
        <v>13</v>
      </c>
      <c r="E65" s="64"/>
      <c r="F65" s="78"/>
      <c r="G65" s="78"/>
      <c r="H65" s="79"/>
    </row>
    <row r="66" spans="1:8" s="6" customFormat="1" ht="42" customHeight="1" x14ac:dyDescent="0.25">
      <c r="A66" s="10">
        <v>15</v>
      </c>
      <c r="B66" s="11" t="s">
        <v>25</v>
      </c>
      <c r="C66" s="12" t="s">
        <v>2</v>
      </c>
      <c r="D66" s="16">
        <v>13</v>
      </c>
      <c r="E66" s="64"/>
      <c r="F66" s="78"/>
      <c r="G66" s="78"/>
      <c r="H66" s="79"/>
    </row>
    <row r="67" spans="1:8" s="6" customFormat="1" ht="42" customHeight="1" x14ac:dyDescent="0.25">
      <c r="A67" s="10">
        <v>16</v>
      </c>
      <c r="B67" s="11" t="s">
        <v>23</v>
      </c>
      <c r="C67" s="12" t="s">
        <v>2</v>
      </c>
      <c r="D67" s="16">
        <v>13</v>
      </c>
      <c r="E67" s="64"/>
      <c r="F67" s="78"/>
      <c r="G67" s="78"/>
      <c r="H67" s="79"/>
    </row>
    <row r="68" spans="1:8" s="6" customFormat="1" ht="42" customHeight="1" x14ac:dyDescent="0.25">
      <c r="A68" s="10">
        <v>17</v>
      </c>
      <c r="B68" s="11" t="s">
        <v>15</v>
      </c>
      <c r="C68" s="12" t="s">
        <v>2</v>
      </c>
      <c r="D68" s="16">
        <v>13</v>
      </c>
      <c r="E68" s="64"/>
      <c r="F68" s="78"/>
      <c r="G68" s="78"/>
      <c r="H68" s="79"/>
    </row>
    <row r="69" spans="1:8" s="6" customFormat="1" ht="42" customHeight="1" x14ac:dyDescent="0.25">
      <c r="A69" s="10">
        <v>18</v>
      </c>
      <c r="B69" s="11" t="s">
        <v>26</v>
      </c>
      <c r="C69" s="13" t="s">
        <v>2</v>
      </c>
      <c r="D69" s="16">
        <v>8</v>
      </c>
      <c r="E69" s="64"/>
      <c r="F69" s="78"/>
      <c r="G69" s="78"/>
      <c r="H69" s="79"/>
    </row>
    <row r="70" spans="1:8" s="6" customFormat="1" ht="42" customHeight="1" x14ac:dyDescent="0.25">
      <c r="A70" s="10">
        <v>19</v>
      </c>
      <c r="B70" s="11" t="s">
        <v>54</v>
      </c>
      <c r="C70" s="12" t="s">
        <v>1</v>
      </c>
      <c r="D70" s="16">
        <v>6</v>
      </c>
      <c r="E70" s="64"/>
      <c r="F70" s="78"/>
      <c r="G70" s="78"/>
      <c r="H70" s="79"/>
    </row>
    <row r="71" spans="1:8" s="6" customFormat="1" ht="42" customHeight="1" x14ac:dyDescent="0.25">
      <c r="A71" s="10">
        <v>20</v>
      </c>
      <c r="B71" s="11" t="s">
        <v>53</v>
      </c>
      <c r="C71" s="12" t="s">
        <v>1</v>
      </c>
      <c r="D71" s="16">
        <v>2</v>
      </c>
      <c r="E71" s="64"/>
      <c r="F71" s="78"/>
      <c r="G71" s="78"/>
      <c r="H71" s="79"/>
    </row>
    <row r="72" spans="1:8" s="6" customFormat="1" ht="42" customHeight="1" x14ac:dyDescent="0.25">
      <c r="A72" s="10">
        <v>21</v>
      </c>
      <c r="B72" s="11" t="s">
        <v>42</v>
      </c>
      <c r="C72" s="12" t="s">
        <v>1</v>
      </c>
      <c r="D72" s="16">
        <v>2</v>
      </c>
      <c r="E72" s="64"/>
      <c r="F72" s="78"/>
      <c r="G72" s="78"/>
      <c r="H72" s="79"/>
    </row>
    <row r="73" spans="1:8" s="6" customFormat="1" ht="42" customHeight="1" x14ac:dyDescent="0.25">
      <c r="A73" s="10">
        <v>22</v>
      </c>
      <c r="B73" s="11" t="s">
        <v>66</v>
      </c>
      <c r="C73" s="12" t="s">
        <v>9</v>
      </c>
      <c r="D73" s="16">
        <f>13+3+21+5+3+1+1+10+5+10</f>
        <v>72</v>
      </c>
      <c r="E73" s="64"/>
      <c r="F73" s="78"/>
      <c r="G73" s="78"/>
      <c r="H73" s="79"/>
    </row>
    <row r="74" spans="1:8" s="6" customFormat="1" ht="42" customHeight="1" x14ac:dyDescent="0.25">
      <c r="A74" s="10">
        <v>23</v>
      </c>
      <c r="B74" s="11" t="s">
        <v>44</v>
      </c>
      <c r="C74" s="12" t="s">
        <v>9</v>
      </c>
      <c r="D74" s="16">
        <f>14+3+3+2+2+25</f>
        <v>49</v>
      </c>
      <c r="E74" s="64"/>
      <c r="F74" s="78"/>
      <c r="G74" s="78"/>
      <c r="H74" s="79"/>
    </row>
    <row r="75" spans="1:8" s="6" customFormat="1" ht="42" customHeight="1" x14ac:dyDescent="0.25">
      <c r="A75" s="10">
        <v>24</v>
      </c>
      <c r="B75" s="11" t="s">
        <v>45</v>
      </c>
      <c r="C75" s="12" t="s">
        <v>9</v>
      </c>
      <c r="D75" s="16">
        <f>9+14+8+2+2+2+25+10</f>
        <v>72</v>
      </c>
      <c r="E75" s="64"/>
      <c r="F75" s="78"/>
      <c r="G75" s="78"/>
      <c r="H75" s="79"/>
    </row>
    <row r="76" spans="1:8" s="6" customFormat="1" ht="42" customHeight="1" x14ac:dyDescent="0.25">
      <c r="A76" s="10">
        <v>25</v>
      </c>
      <c r="B76" s="11" t="s">
        <v>46</v>
      </c>
      <c r="C76" s="12" t="s">
        <v>9</v>
      </c>
      <c r="D76" s="16">
        <f>4+3+3+3+3+5</f>
        <v>21</v>
      </c>
      <c r="E76" s="64"/>
      <c r="F76" s="78"/>
      <c r="G76" s="78"/>
      <c r="H76" s="79"/>
    </row>
    <row r="77" spans="1:8" s="6" customFormat="1" ht="42" customHeight="1" x14ac:dyDescent="0.25">
      <c r="A77" s="10">
        <v>26</v>
      </c>
      <c r="B77" s="11" t="s">
        <v>16</v>
      </c>
      <c r="C77" s="12" t="s">
        <v>2</v>
      </c>
      <c r="D77" s="16">
        <v>4</v>
      </c>
      <c r="E77" s="64"/>
      <c r="F77" s="78"/>
      <c r="G77" s="78"/>
      <c r="H77" s="79"/>
    </row>
    <row r="78" spans="1:8" s="6" customFormat="1" ht="42" customHeight="1" x14ac:dyDescent="0.25">
      <c r="A78" s="10">
        <v>27</v>
      </c>
      <c r="B78" s="11" t="s">
        <v>17</v>
      </c>
      <c r="C78" s="12" t="s">
        <v>2</v>
      </c>
      <c r="D78" s="16">
        <v>8</v>
      </c>
      <c r="E78" s="64"/>
      <c r="F78" s="78"/>
      <c r="G78" s="78"/>
      <c r="H78" s="79"/>
    </row>
    <row r="79" spans="1:8" s="6" customFormat="1" ht="45" x14ac:dyDescent="0.25">
      <c r="A79" s="10">
        <v>28</v>
      </c>
      <c r="B79" s="11" t="s">
        <v>47</v>
      </c>
      <c r="C79" s="12" t="s">
        <v>2</v>
      </c>
      <c r="D79" s="16">
        <v>8</v>
      </c>
      <c r="E79" s="64"/>
      <c r="F79" s="78"/>
      <c r="G79" s="78"/>
      <c r="H79" s="79"/>
    </row>
    <row r="80" spans="1:8" s="6" customFormat="1" ht="30" customHeight="1" x14ac:dyDescent="0.25">
      <c r="A80" s="8"/>
      <c r="B80" s="20" t="s">
        <v>49</v>
      </c>
      <c r="C80" s="19"/>
      <c r="D80" s="19"/>
      <c r="E80" s="76"/>
      <c r="F80" s="78"/>
      <c r="G80" s="78"/>
      <c r="H80" s="79"/>
    </row>
    <row r="81" spans="1:8" s="6" customFormat="1" ht="45" x14ac:dyDescent="0.25">
      <c r="A81" s="21">
        <v>1</v>
      </c>
      <c r="B81" s="11" t="s">
        <v>28</v>
      </c>
      <c r="C81" s="12" t="s">
        <v>9</v>
      </c>
      <c r="D81" s="16">
        <f>19+1+2+2</f>
        <v>24</v>
      </c>
      <c r="E81" s="64"/>
      <c r="F81" s="78"/>
      <c r="G81" s="78"/>
      <c r="H81" s="79"/>
    </row>
    <row r="82" spans="1:8" s="6" customFormat="1" ht="45" x14ac:dyDescent="0.25">
      <c r="A82" s="21">
        <v>2</v>
      </c>
      <c r="B82" s="11" t="s">
        <v>29</v>
      </c>
      <c r="C82" s="12" t="s">
        <v>9</v>
      </c>
      <c r="D82" s="16">
        <f>5+6</f>
        <v>11</v>
      </c>
      <c r="E82" s="58"/>
      <c r="F82" s="78"/>
      <c r="G82" s="78"/>
      <c r="H82" s="79"/>
    </row>
    <row r="83" spans="1:8" s="6" customFormat="1" ht="45" x14ac:dyDescent="0.25">
      <c r="A83" s="21">
        <v>3</v>
      </c>
      <c r="B83" s="11" t="s">
        <v>32</v>
      </c>
      <c r="C83" s="12" t="s">
        <v>9</v>
      </c>
      <c r="D83" s="16">
        <v>20</v>
      </c>
      <c r="E83" s="64"/>
      <c r="F83" s="78"/>
      <c r="G83" s="78"/>
      <c r="H83" s="79"/>
    </row>
    <row r="84" spans="1:8" s="6" customFormat="1" ht="45" x14ac:dyDescent="0.25">
      <c r="A84" s="21">
        <v>4</v>
      </c>
      <c r="B84" s="11" t="s">
        <v>33</v>
      </c>
      <c r="C84" s="12" t="s">
        <v>9</v>
      </c>
      <c r="D84" s="16">
        <v>14</v>
      </c>
      <c r="E84" s="64"/>
      <c r="F84" s="78"/>
      <c r="G84" s="78"/>
      <c r="H84" s="79"/>
    </row>
    <row r="85" spans="1:8" s="6" customFormat="1" ht="45" x14ac:dyDescent="0.25">
      <c r="A85" s="21">
        <v>5</v>
      </c>
      <c r="B85" s="11" t="s">
        <v>30</v>
      </c>
      <c r="C85" s="12" t="s">
        <v>9</v>
      </c>
      <c r="D85" s="16">
        <f>1+3+2+1+1+1+25+3+2.5+1.5+1.5+1.5+1.5+3+1.5+3+3+3.5+6+0.5</f>
        <v>66</v>
      </c>
      <c r="E85" s="64"/>
      <c r="F85" s="78"/>
      <c r="G85" s="78"/>
      <c r="H85" s="79"/>
    </row>
    <row r="86" spans="1:8" s="6" customFormat="1" ht="45" x14ac:dyDescent="0.25">
      <c r="A86" s="21">
        <v>6</v>
      </c>
      <c r="B86" s="11" t="s">
        <v>31</v>
      </c>
      <c r="C86" s="12" t="s">
        <v>9</v>
      </c>
      <c r="D86" s="16">
        <f>1.5+1+2+0.5+4+3+1+1+0.5+1+8+3+2+2.5+3+1.5+1.5</f>
        <v>37</v>
      </c>
      <c r="E86" s="56"/>
      <c r="F86" s="78"/>
      <c r="G86" s="78"/>
      <c r="H86" s="79"/>
    </row>
    <row r="87" spans="1:8" s="6" customFormat="1" ht="45" x14ac:dyDescent="0.25">
      <c r="A87" s="21">
        <v>7</v>
      </c>
      <c r="B87" s="11" t="s">
        <v>34</v>
      </c>
      <c r="C87" s="12" t="s">
        <v>9</v>
      </c>
      <c r="D87" s="16">
        <f>1+1+7+1+1+5+1+1+7+1.5+1.5+2+3+2+2+1</f>
        <v>38</v>
      </c>
      <c r="E87" s="56"/>
      <c r="F87" s="78"/>
      <c r="G87" s="78"/>
      <c r="H87" s="79"/>
    </row>
    <row r="88" spans="1:8" s="6" customFormat="1" ht="45" x14ac:dyDescent="0.25">
      <c r="A88" s="21">
        <v>8</v>
      </c>
      <c r="B88" s="14" t="s">
        <v>38</v>
      </c>
      <c r="C88" s="12" t="s">
        <v>2</v>
      </c>
      <c r="D88" s="16">
        <v>1</v>
      </c>
      <c r="E88" s="56"/>
      <c r="F88" s="78"/>
      <c r="G88" s="78"/>
      <c r="H88" s="79"/>
    </row>
    <row r="89" spans="1:8" s="6" customFormat="1" ht="45" x14ac:dyDescent="0.25">
      <c r="A89" s="21">
        <v>9</v>
      </c>
      <c r="B89" s="14" t="s">
        <v>48</v>
      </c>
      <c r="C89" s="12" t="s">
        <v>2</v>
      </c>
      <c r="D89" s="16">
        <v>2</v>
      </c>
      <c r="E89" s="56"/>
      <c r="F89" s="78"/>
      <c r="G89" s="78"/>
      <c r="H89" s="79"/>
    </row>
    <row r="90" spans="1:8" s="6" customFormat="1" ht="45" x14ac:dyDescent="0.25">
      <c r="A90" s="21">
        <v>10</v>
      </c>
      <c r="B90" s="14" t="s">
        <v>39</v>
      </c>
      <c r="C90" s="12" t="s">
        <v>2</v>
      </c>
      <c r="D90" s="16">
        <v>3</v>
      </c>
      <c r="E90" s="56"/>
      <c r="F90" s="78"/>
      <c r="G90" s="78"/>
      <c r="H90" s="79"/>
    </row>
    <row r="91" spans="1:8" s="6" customFormat="1" ht="45" x14ac:dyDescent="0.25">
      <c r="A91" s="21">
        <v>11</v>
      </c>
      <c r="B91" s="14" t="s">
        <v>37</v>
      </c>
      <c r="C91" s="12" t="s">
        <v>2</v>
      </c>
      <c r="D91" s="16">
        <v>1</v>
      </c>
      <c r="E91" s="56"/>
      <c r="F91" s="78"/>
      <c r="G91" s="78"/>
      <c r="H91" s="79"/>
    </row>
    <row r="92" spans="1:8" s="6" customFormat="1" ht="45" x14ac:dyDescent="0.25">
      <c r="A92" s="21">
        <v>12</v>
      </c>
      <c r="B92" s="14" t="s">
        <v>40</v>
      </c>
      <c r="C92" s="12" t="s">
        <v>2</v>
      </c>
      <c r="D92" s="16">
        <v>3</v>
      </c>
      <c r="E92" s="56"/>
      <c r="F92" s="78"/>
      <c r="G92" s="78"/>
      <c r="H92" s="79"/>
    </row>
    <row r="93" spans="1:8" s="6" customFormat="1" ht="45" x14ac:dyDescent="0.25">
      <c r="A93" s="21">
        <v>13</v>
      </c>
      <c r="B93" s="14" t="s">
        <v>50</v>
      </c>
      <c r="C93" s="12" t="s">
        <v>2</v>
      </c>
      <c r="D93" s="16">
        <v>3</v>
      </c>
      <c r="E93" s="56"/>
      <c r="F93" s="78"/>
      <c r="G93" s="78"/>
      <c r="H93" s="79"/>
    </row>
    <row r="94" spans="1:8" s="6" customFormat="1" ht="45" x14ac:dyDescent="0.25">
      <c r="A94" s="21">
        <v>14</v>
      </c>
      <c r="B94" s="14" t="s">
        <v>41</v>
      </c>
      <c r="C94" s="12" t="s">
        <v>2</v>
      </c>
      <c r="D94" s="16">
        <f>36+18+6</f>
        <v>60</v>
      </c>
      <c r="E94" s="56"/>
      <c r="F94" s="78"/>
      <c r="G94" s="78"/>
      <c r="H94" s="79"/>
    </row>
    <row r="95" spans="1:8" s="6" customFormat="1" ht="45" x14ac:dyDescent="0.25">
      <c r="A95" s="21">
        <v>15</v>
      </c>
      <c r="B95" s="11" t="s">
        <v>12</v>
      </c>
      <c r="C95" s="12" t="s">
        <v>1</v>
      </c>
      <c r="D95" s="16">
        <v>18</v>
      </c>
      <c r="E95" s="64"/>
      <c r="F95" s="78"/>
      <c r="G95" s="78"/>
      <c r="H95" s="79"/>
    </row>
    <row r="96" spans="1:8" s="6" customFormat="1" ht="41.25" customHeight="1" x14ac:dyDescent="0.25">
      <c r="A96" s="21">
        <v>16</v>
      </c>
      <c r="B96" s="11" t="s">
        <v>13</v>
      </c>
      <c r="C96" s="12" t="s">
        <v>1</v>
      </c>
      <c r="D96" s="16">
        <v>18</v>
      </c>
      <c r="E96" s="64"/>
      <c r="F96" s="78"/>
      <c r="G96" s="78"/>
      <c r="H96" s="79"/>
    </row>
    <row r="97" spans="1:8" s="6" customFormat="1" ht="45" x14ac:dyDescent="0.25">
      <c r="A97" s="21">
        <v>17</v>
      </c>
      <c r="B97" s="11" t="s">
        <v>24</v>
      </c>
      <c r="C97" s="12" t="s">
        <v>2</v>
      </c>
      <c r="D97" s="16">
        <v>18</v>
      </c>
      <c r="E97" s="64"/>
      <c r="F97" s="78"/>
      <c r="G97" s="78"/>
      <c r="H97" s="79"/>
    </row>
    <row r="98" spans="1:8" s="6" customFormat="1" ht="45" x14ac:dyDescent="0.25">
      <c r="A98" s="21">
        <v>18</v>
      </c>
      <c r="B98" s="11" t="s">
        <v>14</v>
      </c>
      <c r="C98" s="12" t="s">
        <v>2</v>
      </c>
      <c r="D98" s="16">
        <v>18</v>
      </c>
      <c r="E98" s="64"/>
      <c r="F98" s="78"/>
      <c r="G98" s="78"/>
      <c r="H98" s="79"/>
    </row>
    <row r="99" spans="1:8" s="6" customFormat="1" ht="45" x14ac:dyDescent="0.25">
      <c r="A99" s="21">
        <v>19</v>
      </c>
      <c r="B99" s="11" t="s">
        <v>25</v>
      </c>
      <c r="C99" s="12" t="s">
        <v>2</v>
      </c>
      <c r="D99" s="16">
        <v>18</v>
      </c>
      <c r="E99" s="64"/>
      <c r="F99" s="78"/>
      <c r="G99" s="78"/>
      <c r="H99" s="79"/>
    </row>
    <row r="100" spans="1:8" s="6" customFormat="1" ht="45" x14ac:dyDescent="0.25">
      <c r="A100" s="21">
        <v>20</v>
      </c>
      <c r="B100" s="11" t="s">
        <v>23</v>
      </c>
      <c r="C100" s="12" t="s">
        <v>2</v>
      </c>
      <c r="D100" s="16">
        <v>18</v>
      </c>
      <c r="E100" s="64"/>
      <c r="F100" s="78"/>
      <c r="G100" s="78"/>
      <c r="H100" s="79"/>
    </row>
    <row r="101" spans="1:8" s="6" customFormat="1" ht="45" x14ac:dyDescent="0.25">
      <c r="A101" s="21">
        <v>21</v>
      </c>
      <c r="B101" s="11" t="s">
        <v>15</v>
      </c>
      <c r="C101" s="12" t="s">
        <v>2</v>
      </c>
      <c r="D101" s="16">
        <v>18</v>
      </c>
      <c r="E101" s="64"/>
      <c r="F101" s="78"/>
      <c r="G101" s="78"/>
      <c r="H101" s="79"/>
    </row>
    <row r="102" spans="1:8" s="6" customFormat="1" ht="45" x14ac:dyDescent="0.25">
      <c r="A102" s="21">
        <v>22</v>
      </c>
      <c r="B102" s="11" t="s">
        <v>26</v>
      </c>
      <c r="C102" s="13" t="s">
        <v>2</v>
      </c>
      <c r="D102" s="16">
        <v>9</v>
      </c>
      <c r="E102" s="64"/>
      <c r="F102" s="78"/>
      <c r="G102" s="78"/>
      <c r="H102" s="79"/>
    </row>
    <row r="103" spans="1:8" s="6" customFormat="1" ht="45" x14ac:dyDescent="0.25">
      <c r="A103" s="21">
        <v>23</v>
      </c>
      <c r="B103" s="11" t="s">
        <v>52</v>
      </c>
      <c r="C103" s="12" t="s">
        <v>1</v>
      </c>
      <c r="D103" s="16">
        <v>11</v>
      </c>
      <c r="E103" s="64"/>
      <c r="F103" s="78"/>
      <c r="G103" s="78"/>
      <c r="H103" s="79"/>
    </row>
    <row r="104" spans="1:8" s="6" customFormat="1" ht="45" x14ac:dyDescent="0.25">
      <c r="A104" s="21">
        <v>24</v>
      </c>
      <c r="B104" s="11" t="s">
        <v>53</v>
      </c>
      <c r="C104" s="12" t="s">
        <v>1</v>
      </c>
      <c r="D104" s="16">
        <v>1</v>
      </c>
      <c r="E104" s="64"/>
      <c r="F104" s="78"/>
      <c r="G104" s="78"/>
      <c r="H104" s="79"/>
    </row>
    <row r="105" spans="1:8" s="6" customFormat="1" ht="45" x14ac:dyDescent="0.25">
      <c r="A105" s="21">
        <v>25</v>
      </c>
      <c r="B105" s="11" t="s">
        <v>42</v>
      </c>
      <c r="C105" s="12" t="s">
        <v>1</v>
      </c>
      <c r="D105" s="16">
        <v>3</v>
      </c>
      <c r="E105" s="64"/>
      <c r="F105" s="78"/>
      <c r="G105" s="78"/>
      <c r="H105" s="79"/>
    </row>
    <row r="106" spans="1:8" s="6" customFormat="1" ht="45" x14ac:dyDescent="0.25">
      <c r="A106" s="21">
        <v>26</v>
      </c>
      <c r="B106" s="11" t="s">
        <v>43</v>
      </c>
      <c r="C106" s="12" t="s">
        <v>9</v>
      </c>
      <c r="D106" s="16">
        <f>10+12+6+14+3+1+1+2+5+5+10+10+5+10+5</f>
        <v>99</v>
      </c>
      <c r="E106" s="64"/>
      <c r="F106" s="78"/>
      <c r="G106" s="78"/>
      <c r="H106" s="79"/>
    </row>
    <row r="107" spans="1:8" s="6" customFormat="1" ht="45" x14ac:dyDescent="0.25">
      <c r="A107" s="21">
        <v>27</v>
      </c>
      <c r="B107" s="11" t="s">
        <v>44</v>
      </c>
      <c r="C107" s="12" t="s">
        <v>9</v>
      </c>
      <c r="D107" s="16">
        <f>8+3+4+7+4+2+2+2+2+5+5+5+5+5</f>
        <v>59</v>
      </c>
      <c r="E107" s="64"/>
      <c r="F107" s="78"/>
      <c r="G107" s="78"/>
      <c r="H107" s="79"/>
    </row>
    <row r="108" spans="1:8" s="6" customFormat="1" ht="45" x14ac:dyDescent="0.25">
      <c r="A108" s="21">
        <v>28</v>
      </c>
      <c r="B108" s="11" t="s">
        <v>45</v>
      </c>
      <c r="C108" s="12" t="s">
        <v>9</v>
      </c>
      <c r="D108" s="16">
        <f>3+10+10+2+3+10+3+2+20</f>
        <v>63</v>
      </c>
      <c r="E108" s="64"/>
      <c r="F108" s="78"/>
      <c r="G108" s="78"/>
      <c r="H108" s="79"/>
    </row>
    <row r="109" spans="1:8" s="6" customFormat="1" ht="45" x14ac:dyDescent="0.25">
      <c r="A109" s="21">
        <v>29</v>
      </c>
      <c r="B109" s="11" t="s">
        <v>46</v>
      </c>
      <c r="C109" s="12" t="s">
        <v>9</v>
      </c>
      <c r="D109" s="16">
        <f>6+2+5+5+5+5+5</f>
        <v>33</v>
      </c>
      <c r="E109" s="64"/>
      <c r="F109" s="78"/>
      <c r="G109" s="78"/>
      <c r="H109" s="79"/>
    </row>
    <row r="110" spans="1:8" s="6" customFormat="1" ht="45" x14ac:dyDescent="0.25">
      <c r="A110" s="21">
        <v>30</v>
      </c>
      <c r="B110" s="11" t="s">
        <v>16</v>
      </c>
      <c r="C110" s="12" t="s">
        <v>2</v>
      </c>
      <c r="D110" s="16">
        <v>4</v>
      </c>
      <c r="E110" s="64"/>
      <c r="F110" s="78"/>
      <c r="G110" s="78"/>
      <c r="H110" s="79"/>
    </row>
    <row r="111" spans="1:8" s="6" customFormat="1" ht="45" x14ac:dyDescent="0.25">
      <c r="A111" s="21">
        <v>31</v>
      </c>
      <c r="B111" s="11" t="s">
        <v>17</v>
      </c>
      <c r="C111" s="12" t="s">
        <v>2</v>
      </c>
      <c r="D111" s="16">
        <v>11</v>
      </c>
      <c r="E111" s="64"/>
      <c r="F111" s="78"/>
      <c r="G111" s="78"/>
      <c r="H111" s="79"/>
    </row>
    <row r="112" spans="1:8" s="6" customFormat="1" ht="45" x14ac:dyDescent="0.25">
      <c r="A112" s="21">
        <v>32</v>
      </c>
      <c r="B112" s="11" t="s">
        <v>47</v>
      </c>
      <c r="C112" s="12" t="s">
        <v>2</v>
      </c>
      <c r="D112" s="16">
        <v>11</v>
      </c>
      <c r="E112" s="64"/>
      <c r="F112" s="78"/>
      <c r="G112" s="78"/>
      <c r="H112" s="79"/>
    </row>
    <row r="113" spans="1:8" s="6" customFormat="1" ht="30" customHeight="1" x14ac:dyDescent="0.25">
      <c r="A113" s="8"/>
      <c r="B113" s="20" t="s">
        <v>51</v>
      </c>
      <c r="C113" s="19"/>
      <c r="D113" s="19"/>
      <c r="E113" s="76"/>
      <c r="F113" s="78"/>
      <c r="G113" s="78"/>
      <c r="H113" s="79"/>
    </row>
    <row r="114" spans="1:8" s="6" customFormat="1" ht="45" x14ac:dyDescent="0.25">
      <c r="A114" s="10">
        <v>1</v>
      </c>
      <c r="B114" s="11" t="s">
        <v>32</v>
      </c>
      <c r="C114" s="12" t="s">
        <v>9</v>
      </c>
      <c r="D114" s="16">
        <f>4.5+3+4.5+4.5+7+4.5+5+2</f>
        <v>35</v>
      </c>
      <c r="E114" s="64"/>
      <c r="F114" s="78"/>
      <c r="G114" s="78"/>
      <c r="H114" s="79"/>
    </row>
    <row r="115" spans="1:8" s="6" customFormat="1" ht="45" x14ac:dyDescent="0.25">
      <c r="A115" s="10">
        <v>2</v>
      </c>
      <c r="B115" s="11" t="s">
        <v>33</v>
      </c>
      <c r="C115" s="12" t="s">
        <v>9</v>
      </c>
      <c r="D115" s="16">
        <f>6+5+5+1.5+1.5</f>
        <v>19</v>
      </c>
      <c r="E115" s="64"/>
      <c r="F115" s="78"/>
      <c r="G115" s="78"/>
      <c r="H115" s="79"/>
    </row>
    <row r="116" spans="1:8" s="6" customFormat="1" ht="45" x14ac:dyDescent="0.25">
      <c r="A116" s="10">
        <v>3</v>
      </c>
      <c r="B116" s="11" t="s">
        <v>30</v>
      </c>
      <c r="C116" s="12" t="s">
        <v>9</v>
      </c>
      <c r="D116" s="16">
        <f>1+2+2+1+5+2.5+2+2+1.5+3+3+4.5+4+14+4+4.5+4+4.5+7+0.5</f>
        <v>72</v>
      </c>
      <c r="E116" s="64"/>
      <c r="F116" s="78"/>
      <c r="G116" s="78"/>
      <c r="H116" s="79"/>
    </row>
    <row r="117" spans="1:8" s="6" customFormat="1" ht="45" x14ac:dyDescent="0.25">
      <c r="A117" s="10">
        <v>4</v>
      </c>
      <c r="B117" s="11" t="s">
        <v>31</v>
      </c>
      <c r="C117" s="12" t="s">
        <v>9</v>
      </c>
      <c r="D117" s="16">
        <f>2+3+1+3+1+3+1.5+2.5+1+1+4+4+3</f>
        <v>30</v>
      </c>
      <c r="E117" s="56"/>
      <c r="F117" s="78"/>
      <c r="G117" s="78"/>
      <c r="H117" s="79"/>
    </row>
    <row r="118" spans="1:8" s="6" customFormat="1" ht="45" x14ac:dyDescent="0.25">
      <c r="A118" s="10">
        <v>5</v>
      </c>
      <c r="B118" s="11" t="s">
        <v>34</v>
      </c>
      <c r="C118" s="12" t="s">
        <v>9</v>
      </c>
      <c r="D118" s="16">
        <f>1+5+1+2+1+6+7+4+2+2+1+8</f>
        <v>40</v>
      </c>
      <c r="E118" s="56"/>
      <c r="F118" s="78"/>
      <c r="G118" s="78"/>
      <c r="H118" s="79"/>
    </row>
    <row r="119" spans="1:8" s="6" customFormat="1" ht="45" x14ac:dyDescent="0.25">
      <c r="A119" s="10">
        <v>6</v>
      </c>
      <c r="B119" s="14" t="s">
        <v>39</v>
      </c>
      <c r="C119" s="12" t="s">
        <v>2</v>
      </c>
      <c r="D119" s="16">
        <v>4</v>
      </c>
      <c r="E119" s="56"/>
      <c r="F119" s="78"/>
      <c r="G119" s="78"/>
      <c r="H119" s="79"/>
    </row>
    <row r="120" spans="1:8" s="6" customFormat="1" ht="45" x14ac:dyDescent="0.25">
      <c r="A120" s="10">
        <v>7</v>
      </c>
      <c r="B120" s="14" t="s">
        <v>37</v>
      </c>
      <c r="C120" s="12" t="s">
        <v>2</v>
      </c>
      <c r="D120" s="16">
        <v>2</v>
      </c>
      <c r="E120" s="56"/>
      <c r="F120" s="78"/>
      <c r="G120" s="78"/>
      <c r="H120" s="79"/>
    </row>
    <row r="121" spans="1:8" s="6" customFormat="1" ht="45" x14ac:dyDescent="0.25">
      <c r="A121" s="10">
        <v>8</v>
      </c>
      <c r="B121" s="14" t="s">
        <v>40</v>
      </c>
      <c r="C121" s="12" t="s">
        <v>2</v>
      </c>
      <c r="D121" s="16">
        <v>5</v>
      </c>
      <c r="E121" s="56"/>
      <c r="F121" s="78"/>
      <c r="G121" s="78"/>
      <c r="H121" s="79"/>
    </row>
    <row r="122" spans="1:8" s="6" customFormat="1" ht="45" x14ac:dyDescent="0.25">
      <c r="A122" s="10">
        <v>9</v>
      </c>
      <c r="B122" s="14" t="s">
        <v>50</v>
      </c>
      <c r="C122" s="12" t="s">
        <v>2</v>
      </c>
      <c r="D122" s="16">
        <v>1</v>
      </c>
      <c r="E122" s="56"/>
      <c r="F122" s="78"/>
      <c r="G122" s="78"/>
      <c r="H122" s="79"/>
    </row>
    <row r="123" spans="1:8" s="6" customFormat="1" ht="45" x14ac:dyDescent="0.25">
      <c r="A123" s="10">
        <v>10</v>
      </c>
      <c r="B123" s="14" t="s">
        <v>41</v>
      </c>
      <c r="C123" s="12" t="s">
        <v>2</v>
      </c>
      <c r="D123" s="16">
        <f>36+6+18</f>
        <v>60</v>
      </c>
      <c r="E123" s="56"/>
      <c r="F123" s="78"/>
      <c r="G123" s="78"/>
      <c r="H123" s="79"/>
    </row>
    <row r="124" spans="1:8" s="6" customFormat="1" ht="45" x14ac:dyDescent="0.25">
      <c r="A124" s="10">
        <v>11</v>
      </c>
      <c r="B124" s="11" t="s">
        <v>12</v>
      </c>
      <c r="C124" s="12" t="s">
        <v>1</v>
      </c>
      <c r="D124" s="16">
        <v>18</v>
      </c>
      <c r="E124" s="64"/>
      <c r="F124" s="78"/>
      <c r="G124" s="78"/>
      <c r="H124" s="79"/>
    </row>
    <row r="125" spans="1:8" s="6" customFormat="1" ht="45" x14ac:dyDescent="0.25">
      <c r="A125" s="10">
        <v>12</v>
      </c>
      <c r="B125" s="11" t="s">
        <v>13</v>
      </c>
      <c r="C125" s="12" t="s">
        <v>1</v>
      </c>
      <c r="D125" s="16">
        <v>18</v>
      </c>
      <c r="E125" s="64"/>
      <c r="F125" s="78"/>
      <c r="G125" s="78"/>
      <c r="H125" s="79"/>
    </row>
    <row r="126" spans="1:8" s="6" customFormat="1" ht="45" x14ac:dyDescent="0.25">
      <c r="A126" s="10">
        <v>13</v>
      </c>
      <c r="B126" s="11" t="s">
        <v>24</v>
      </c>
      <c r="C126" s="12" t="s">
        <v>2</v>
      </c>
      <c r="D126" s="16">
        <v>18</v>
      </c>
      <c r="E126" s="64"/>
      <c r="F126" s="78"/>
      <c r="G126" s="78"/>
      <c r="H126" s="79"/>
    </row>
    <row r="127" spans="1:8" s="6" customFormat="1" ht="45" x14ac:dyDescent="0.25">
      <c r="A127" s="10">
        <v>14</v>
      </c>
      <c r="B127" s="11" t="s">
        <v>14</v>
      </c>
      <c r="C127" s="12" t="s">
        <v>2</v>
      </c>
      <c r="D127" s="16">
        <v>18</v>
      </c>
      <c r="E127" s="64"/>
      <c r="F127" s="78"/>
      <c r="G127" s="78"/>
      <c r="H127" s="79"/>
    </row>
    <row r="128" spans="1:8" s="6" customFormat="1" ht="45" x14ac:dyDescent="0.25">
      <c r="A128" s="10">
        <v>15</v>
      </c>
      <c r="B128" s="11" t="s">
        <v>25</v>
      </c>
      <c r="C128" s="12" t="s">
        <v>2</v>
      </c>
      <c r="D128" s="16">
        <v>18</v>
      </c>
      <c r="E128" s="64"/>
      <c r="F128" s="78"/>
      <c r="G128" s="78"/>
      <c r="H128" s="79"/>
    </row>
    <row r="129" spans="1:8" s="6" customFormat="1" ht="45" x14ac:dyDescent="0.25">
      <c r="A129" s="10">
        <v>16</v>
      </c>
      <c r="B129" s="11" t="s">
        <v>23</v>
      </c>
      <c r="C129" s="12" t="s">
        <v>2</v>
      </c>
      <c r="D129" s="16">
        <v>18</v>
      </c>
      <c r="E129" s="64"/>
      <c r="F129" s="78"/>
      <c r="G129" s="78"/>
      <c r="H129" s="79"/>
    </row>
    <row r="130" spans="1:8" s="6" customFormat="1" ht="45" x14ac:dyDescent="0.25">
      <c r="A130" s="10">
        <v>17</v>
      </c>
      <c r="B130" s="11" t="s">
        <v>15</v>
      </c>
      <c r="C130" s="12" t="s">
        <v>2</v>
      </c>
      <c r="D130" s="16">
        <v>18</v>
      </c>
      <c r="E130" s="64"/>
      <c r="F130" s="78"/>
      <c r="G130" s="78"/>
      <c r="H130" s="79"/>
    </row>
    <row r="131" spans="1:8" s="6" customFormat="1" ht="45" x14ac:dyDescent="0.25">
      <c r="A131" s="10">
        <v>18</v>
      </c>
      <c r="B131" s="11" t="s">
        <v>26</v>
      </c>
      <c r="C131" s="13" t="s">
        <v>2</v>
      </c>
      <c r="D131" s="16">
        <v>9</v>
      </c>
      <c r="E131" s="64"/>
      <c r="F131" s="78"/>
      <c r="G131" s="78"/>
      <c r="H131" s="79"/>
    </row>
    <row r="132" spans="1:8" s="6" customFormat="1" ht="45" x14ac:dyDescent="0.25">
      <c r="A132" s="10">
        <v>19</v>
      </c>
      <c r="B132" s="11" t="s">
        <v>52</v>
      </c>
      <c r="C132" s="12" t="s">
        <v>1</v>
      </c>
      <c r="D132" s="16">
        <v>10</v>
      </c>
      <c r="E132" s="64"/>
      <c r="F132" s="78"/>
      <c r="G132" s="78"/>
      <c r="H132" s="79"/>
    </row>
    <row r="133" spans="1:8" s="6" customFormat="1" ht="48.75" customHeight="1" x14ac:dyDescent="0.25">
      <c r="A133" s="10">
        <v>20</v>
      </c>
      <c r="B133" s="11" t="s">
        <v>53</v>
      </c>
      <c r="C133" s="12" t="s">
        <v>1</v>
      </c>
      <c r="D133" s="16">
        <v>1</v>
      </c>
      <c r="E133" s="64"/>
      <c r="F133" s="78"/>
      <c r="G133" s="78"/>
      <c r="H133" s="79"/>
    </row>
    <row r="134" spans="1:8" s="6" customFormat="1" ht="45" x14ac:dyDescent="0.25">
      <c r="A134" s="10">
        <v>21</v>
      </c>
      <c r="B134" s="11" t="s">
        <v>42</v>
      </c>
      <c r="C134" s="12" t="s">
        <v>1</v>
      </c>
      <c r="D134" s="16">
        <v>3</v>
      </c>
      <c r="E134" s="64"/>
      <c r="F134" s="78"/>
      <c r="G134" s="78"/>
      <c r="H134" s="79"/>
    </row>
    <row r="135" spans="1:8" s="6" customFormat="1" ht="45" x14ac:dyDescent="0.25">
      <c r="A135" s="10">
        <v>22</v>
      </c>
      <c r="B135" s="11" t="s">
        <v>43</v>
      </c>
      <c r="C135" s="12" t="s">
        <v>9</v>
      </c>
      <c r="D135" s="16">
        <f>9+12+6+15+3+1+1+2</f>
        <v>49</v>
      </c>
      <c r="E135" s="64"/>
      <c r="F135" s="78"/>
      <c r="G135" s="78"/>
      <c r="H135" s="79"/>
    </row>
    <row r="136" spans="1:8" s="6" customFormat="1" ht="45" x14ac:dyDescent="0.25">
      <c r="A136" s="10">
        <v>23</v>
      </c>
      <c r="B136" s="11" t="s">
        <v>44</v>
      </c>
      <c r="C136" s="12" t="s">
        <v>9</v>
      </c>
      <c r="D136" s="16">
        <f>8+6+9+2+2+3+4+2+2+2</f>
        <v>40</v>
      </c>
      <c r="E136" s="64"/>
      <c r="F136" s="78"/>
      <c r="G136" s="78"/>
      <c r="H136" s="79"/>
    </row>
    <row r="137" spans="1:8" s="6" customFormat="1" ht="45" x14ac:dyDescent="0.25">
      <c r="A137" s="10">
        <v>24</v>
      </c>
      <c r="B137" s="11" t="s">
        <v>45</v>
      </c>
      <c r="C137" s="12" t="s">
        <v>9</v>
      </c>
      <c r="D137" s="16">
        <f>3+10+10+2+7+3+8+10+3+3+4+1+5</f>
        <v>69</v>
      </c>
      <c r="E137" s="64"/>
      <c r="F137" s="78"/>
      <c r="G137" s="78"/>
      <c r="H137" s="79"/>
    </row>
    <row r="138" spans="1:8" s="6" customFormat="1" ht="45" x14ac:dyDescent="0.25">
      <c r="A138" s="10">
        <v>25</v>
      </c>
      <c r="B138" s="11" t="s">
        <v>46</v>
      </c>
      <c r="C138" s="12" t="s">
        <v>9</v>
      </c>
      <c r="D138" s="16">
        <f>7</f>
        <v>7</v>
      </c>
      <c r="E138" s="64"/>
      <c r="F138" s="78"/>
      <c r="G138" s="78"/>
      <c r="H138" s="79"/>
    </row>
    <row r="139" spans="1:8" s="6" customFormat="1" ht="45" x14ac:dyDescent="0.25">
      <c r="A139" s="10">
        <v>26</v>
      </c>
      <c r="B139" s="11" t="s">
        <v>16</v>
      </c>
      <c r="C139" s="12" t="s">
        <v>2</v>
      </c>
      <c r="D139" s="16">
        <v>4</v>
      </c>
      <c r="E139" s="64"/>
      <c r="F139" s="78"/>
      <c r="G139" s="78"/>
      <c r="H139" s="79"/>
    </row>
    <row r="140" spans="1:8" s="6" customFormat="1" ht="45" x14ac:dyDescent="0.25">
      <c r="A140" s="10">
        <v>27</v>
      </c>
      <c r="B140" s="11" t="s">
        <v>17</v>
      </c>
      <c r="C140" s="12" t="s">
        <v>2</v>
      </c>
      <c r="D140" s="16">
        <v>11</v>
      </c>
      <c r="E140" s="64"/>
      <c r="F140" s="78"/>
      <c r="G140" s="78"/>
      <c r="H140" s="79"/>
    </row>
    <row r="141" spans="1:8" s="6" customFormat="1" ht="45" x14ac:dyDescent="0.25">
      <c r="A141" s="10">
        <v>28</v>
      </c>
      <c r="B141" s="11" t="s">
        <v>68</v>
      </c>
      <c r="C141" s="12" t="s">
        <v>2</v>
      </c>
      <c r="D141" s="16">
        <v>11</v>
      </c>
      <c r="E141" s="64"/>
      <c r="F141" s="78"/>
      <c r="G141" s="78"/>
      <c r="H141" s="79"/>
    </row>
    <row r="142" spans="1:8" s="6" customFormat="1" ht="30.75" customHeight="1" x14ac:dyDescent="0.25">
      <c r="A142" s="10"/>
      <c r="B142" s="20" t="s">
        <v>58</v>
      </c>
      <c r="C142" s="12"/>
      <c r="D142" s="16"/>
      <c r="E142" s="64"/>
      <c r="F142" s="78"/>
      <c r="G142" s="78"/>
      <c r="H142" s="79"/>
    </row>
    <row r="143" spans="1:8" s="6" customFormat="1" ht="45" x14ac:dyDescent="0.25">
      <c r="A143" s="10">
        <v>1</v>
      </c>
      <c r="B143" s="11" t="s">
        <v>33</v>
      </c>
      <c r="C143" s="12" t="s">
        <v>9</v>
      </c>
      <c r="D143" s="16">
        <v>5</v>
      </c>
      <c r="E143" s="64"/>
      <c r="F143" s="78"/>
      <c r="G143" s="78"/>
      <c r="H143" s="79"/>
    </row>
    <row r="144" spans="1:8" s="6" customFormat="1" ht="45" x14ac:dyDescent="0.25">
      <c r="A144" s="10">
        <v>2</v>
      </c>
      <c r="B144" s="11" t="s">
        <v>31</v>
      </c>
      <c r="C144" s="12" t="s">
        <v>9</v>
      </c>
      <c r="D144" s="16">
        <f>1.5+2.5+2</f>
        <v>6</v>
      </c>
      <c r="E144" s="56"/>
      <c r="F144" s="78"/>
      <c r="G144" s="78"/>
      <c r="H144" s="79"/>
    </row>
    <row r="145" spans="1:8" s="6" customFormat="1" ht="37.5" customHeight="1" x14ac:dyDescent="0.25">
      <c r="A145" s="10">
        <v>3</v>
      </c>
      <c r="B145" s="11" t="s">
        <v>34</v>
      </c>
      <c r="C145" s="12" t="s">
        <v>9</v>
      </c>
      <c r="D145" s="16">
        <v>6</v>
      </c>
      <c r="E145" s="56"/>
      <c r="F145" s="78"/>
      <c r="G145" s="78"/>
      <c r="H145" s="79"/>
    </row>
    <row r="146" spans="1:8" s="6" customFormat="1" ht="45" x14ac:dyDescent="0.25">
      <c r="A146" s="10">
        <v>4</v>
      </c>
      <c r="B146" s="11" t="s">
        <v>12</v>
      </c>
      <c r="C146" s="12" t="s">
        <v>1</v>
      </c>
      <c r="D146" s="16">
        <v>1</v>
      </c>
      <c r="E146" s="64"/>
      <c r="F146" s="78"/>
      <c r="G146" s="78"/>
      <c r="H146" s="79"/>
    </row>
    <row r="147" spans="1:8" s="6" customFormat="1" ht="37.5" customHeight="1" x14ac:dyDescent="0.25">
      <c r="A147" s="10">
        <v>5</v>
      </c>
      <c r="B147" s="11" t="s">
        <v>13</v>
      </c>
      <c r="C147" s="12" t="s">
        <v>1</v>
      </c>
      <c r="D147" s="16">
        <v>1</v>
      </c>
      <c r="E147" s="64"/>
      <c r="F147" s="78"/>
      <c r="G147" s="78"/>
      <c r="H147" s="79"/>
    </row>
    <row r="148" spans="1:8" s="6" customFormat="1" ht="37.5" customHeight="1" x14ac:dyDescent="0.25">
      <c r="A148" s="10">
        <v>6</v>
      </c>
      <c r="B148" s="11" t="s">
        <v>24</v>
      </c>
      <c r="C148" s="12" t="s">
        <v>2</v>
      </c>
      <c r="D148" s="16">
        <v>1</v>
      </c>
      <c r="E148" s="64"/>
      <c r="F148" s="78"/>
      <c r="G148" s="78"/>
      <c r="H148" s="79"/>
    </row>
    <row r="149" spans="1:8" s="6" customFormat="1" ht="45" x14ac:dyDescent="0.25">
      <c r="A149" s="10">
        <v>7</v>
      </c>
      <c r="B149" s="11" t="s">
        <v>14</v>
      </c>
      <c r="C149" s="12" t="s">
        <v>2</v>
      </c>
      <c r="D149" s="16">
        <v>1</v>
      </c>
      <c r="E149" s="64"/>
      <c r="F149" s="78"/>
      <c r="G149" s="78"/>
      <c r="H149" s="79"/>
    </row>
    <row r="150" spans="1:8" s="6" customFormat="1" ht="45" x14ac:dyDescent="0.25">
      <c r="A150" s="10">
        <v>8</v>
      </c>
      <c r="B150" s="11" t="s">
        <v>25</v>
      </c>
      <c r="C150" s="12" t="s">
        <v>2</v>
      </c>
      <c r="D150" s="16">
        <v>1</v>
      </c>
      <c r="E150" s="64"/>
      <c r="F150" s="78"/>
      <c r="G150" s="78"/>
      <c r="H150" s="79"/>
    </row>
    <row r="151" spans="1:8" s="6" customFormat="1" ht="45" x14ac:dyDescent="0.25">
      <c r="A151" s="10">
        <v>9</v>
      </c>
      <c r="B151" s="11" t="s">
        <v>23</v>
      </c>
      <c r="C151" s="12" t="s">
        <v>2</v>
      </c>
      <c r="D151" s="16">
        <v>1</v>
      </c>
      <c r="E151" s="64"/>
      <c r="F151" s="78"/>
      <c r="G151" s="78"/>
      <c r="H151" s="79"/>
    </row>
    <row r="152" spans="1:8" s="6" customFormat="1" ht="45" x14ac:dyDescent="0.25">
      <c r="A152" s="10">
        <v>10</v>
      </c>
      <c r="B152" s="11" t="s">
        <v>15</v>
      </c>
      <c r="C152" s="12" t="s">
        <v>2</v>
      </c>
      <c r="D152" s="16">
        <v>1</v>
      </c>
      <c r="E152" s="64"/>
      <c r="F152" s="78"/>
      <c r="G152" s="78"/>
      <c r="H152" s="79"/>
    </row>
    <row r="153" spans="1:8" s="6" customFormat="1" ht="45" x14ac:dyDescent="0.25">
      <c r="A153" s="10">
        <v>11</v>
      </c>
      <c r="B153" s="11" t="s">
        <v>26</v>
      </c>
      <c r="C153" s="13" t="s">
        <v>2</v>
      </c>
      <c r="D153" s="16">
        <v>1</v>
      </c>
      <c r="E153" s="64"/>
      <c r="F153" s="78"/>
      <c r="G153" s="78"/>
      <c r="H153" s="79"/>
    </row>
    <row r="154" spans="1:8" s="6" customFormat="1" ht="45" x14ac:dyDescent="0.25">
      <c r="A154" s="10">
        <v>12</v>
      </c>
      <c r="B154" s="11" t="s">
        <v>52</v>
      </c>
      <c r="C154" s="12" t="s">
        <v>1</v>
      </c>
      <c r="D154" s="16">
        <v>1</v>
      </c>
      <c r="E154" s="64"/>
      <c r="F154" s="78"/>
      <c r="G154" s="78"/>
      <c r="H154" s="79"/>
    </row>
    <row r="155" spans="1:8" s="6" customFormat="1" ht="42.75" customHeight="1" x14ac:dyDescent="0.25">
      <c r="A155" s="10">
        <v>13</v>
      </c>
      <c r="B155" s="11" t="s">
        <v>42</v>
      </c>
      <c r="C155" s="12" t="s">
        <v>1</v>
      </c>
      <c r="D155" s="16">
        <v>1</v>
      </c>
      <c r="E155" s="64"/>
      <c r="F155" s="78"/>
      <c r="G155" s="78"/>
      <c r="H155" s="79"/>
    </row>
    <row r="156" spans="1:8" s="6" customFormat="1" ht="42.75" customHeight="1" x14ac:dyDescent="0.25">
      <c r="A156" s="10">
        <v>14</v>
      </c>
      <c r="B156" s="11" t="s">
        <v>43</v>
      </c>
      <c r="C156" s="12" t="s">
        <v>9</v>
      </c>
      <c r="D156" s="16">
        <f>6</f>
        <v>6</v>
      </c>
      <c r="E156" s="64"/>
      <c r="F156" s="78"/>
      <c r="G156" s="78"/>
      <c r="H156" s="79"/>
    </row>
    <row r="157" spans="1:8" s="6" customFormat="1" ht="42.75" customHeight="1" x14ac:dyDescent="0.25">
      <c r="A157" s="10">
        <v>15</v>
      </c>
      <c r="B157" s="11" t="s">
        <v>45</v>
      </c>
      <c r="C157" s="12" t="s">
        <v>9</v>
      </c>
      <c r="D157" s="16">
        <f>7+36</f>
        <v>43</v>
      </c>
      <c r="E157" s="64"/>
      <c r="F157" s="78"/>
      <c r="G157" s="78"/>
      <c r="H157" s="79"/>
    </row>
    <row r="158" spans="1:8" s="6" customFormat="1" ht="45" x14ac:dyDescent="0.25">
      <c r="A158" s="10">
        <v>16</v>
      </c>
      <c r="B158" s="11" t="s">
        <v>47</v>
      </c>
      <c r="C158" s="12" t="s">
        <v>2</v>
      </c>
      <c r="D158" s="16">
        <v>3</v>
      </c>
      <c r="E158" s="64"/>
      <c r="F158" s="78"/>
      <c r="G158" s="78"/>
      <c r="H158" s="79"/>
    </row>
    <row r="159" spans="1:8" s="6" customFormat="1" ht="42.75" customHeight="1" x14ac:dyDescent="0.25">
      <c r="A159" s="10">
        <v>17</v>
      </c>
      <c r="B159" s="11" t="s">
        <v>16</v>
      </c>
      <c r="C159" s="12" t="s">
        <v>2</v>
      </c>
      <c r="D159" s="16">
        <v>1</v>
      </c>
      <c r="E159" s="64"/>
      <c r="F159" s="78"/>
      <c r="G159" s="78"/>
      <c r="H159" s="79"/>
    </row>
    <row r="160" spans="1:8" s="6" customFormat="1" ht="42.75" customHeight="1" x14ac:dyDescent="0.25">
      <c r="A160" s="10">
        <v>18</v>
      </c>
      <c r="B160" s="11" t="s">
        <v>59</v>
      </c>
      <c r="C160" s="12" t="s">
        <v>60</v>
      </c>
      <c r="D160" s="16">
        <v>6</v>
      </c>
      <c r="E160" s="64"/>
      <c r="F160" s="78"/>
      <c r="G160" s="78"/>
      <c r="H160" s="79"/>
    </row>
    <row r="161" spans="1:12" s="6" customFormat="1" ht="42.75" customHeight="1" x14ac:dyDescent="0.25">
      <c r="A161" s="10">
        <v>19</v>
      </c>
      <c r="B161" s="11" t="s">
        <v>61</v>
      </c>
      <c r="C161" s="12" t="s">
        <v>60</v>
      </c>
      <c r="D161" s="16">
        <v>7</v>
      </c>
      <c r="E161" s="64"/>
      <c r="F161" s="78"/>
      <c r="G161" s="78"/>
      <c r="H161" s="79"/>
    </row>
    <row r="162" spans="1:12" s="6" customFormat="1" ht="42.75" customHeight="1" x14ac:dyDescent="0.25">
      <c r="A162" s="10">
        <v>20</v>
      </c>
      <c r="B162" s="11" t="s">
        <v>62</v>
      </c>
      <c r="C162" s="12" t="s">
        <v>2</v>
      </c>
      <c r="D162" s="16">
        <v>1</v>
      </c>
      <c r="E162" s="64"/>
      <c r="F162" s="78"/>
      <c r="G162" s="78"/>
      <c r="H162" s="79"/>
    </row>
    <row r="163" spans="1:12" s="6" customFormat="1" ht="42.75" customHeight="1" x14ac:dyDescent="0.25">
      <c r="A163" s="10">
        <v>21</v>
      </c>
      <c r="B163" s="11" t="s">
        <v>63</v>
      </c>
      <c r="C163" s="12" t="s">
        <v>2</v>
      </c>
      <c r="D163" s="16">
        <v>1</v>
      </c>
      <c r="E163" s="64"/>
      <c r="F163" s="78"/>
      <c r="G163" s="78"/>
      <c r="H163" s="79"/>
    </row>
    <row r="164" spans="1:12" s="6" customFormat="1" ht="90" x14ac:dyDescent="0.25">
      <c r="A164" s="10">
        <v>22</v>
      </c>
      <c r="B164" s="14" t="s">
        <v>75</v>
      </c>
      <c r="C164" s="12" t="s">
        <v>2</v>
      </c>
      <c r="D164" s="16">
        <v>3</v>
      </c>
      <c r="E164" s="64"/>
      <c r="F164" s="78"/>
      <c r="G164" s="78"/>
      <c r="H164" s="79"/>
    </row>
    <row r="165" spans="1:12" s="6" customFormat="1" ht="42.75" customHeight="1" x14ac:dyDescent="0.25">
      <c r="A165" s="10">
        <v>23</v>
      </c>
      <c r="B165" s="11" t="s">
        <v>64</v>
      </c>
      <c r="C165" s="12" t="s">
        <v>2</v>
      </c>
      <c r="D165" s="16">
        <v>1</v>
      </c>
      <c r="E165" s="64"/>
      <c r="F165" s="78"/>
      <c r="G165" s="78"/>
      <c r="H165" s="79"/>
    </row>
    <row r="166" spans="1:12" ht="40.5" customHeight="1" thickBot="1" x14ac:dyDescent="0.3">
      <c r="A166" s="22"/>
      <c r="B166" s="88" t="s">
        <v>77</v>
      </c>
      <c r="C166" s="88"/>
      <c r="D166" s="88"/>
      <c r="E166" s="88"/>
      <c r="F166" s="80"/>
      <c r="G166" s="81"/>
      <c r="H166" s="82"/>
      <c r="I166" s="3"/>
      <c r="J166" s="3"/>
      <c r="K166" s="3"/>
      <c r="L166" s="3"/>
    </row>
  </sheetData>
  <sheetProtection password="D563" sheet="1" objects="1" scenarios="1"/>
  <mergeCells count="4">
    <mergeCell ref="A1:H1"/>
    <mergeCell ref="A2:H2"/>
    <mergeCell ref="A3:H3"/>
    <mergeCell ref="B166:E166"/>
  </mergeCells>
  <printOptions horizontalCentered="1" verticalCentered="1"/>
  <pageMargins left="0.25" right="0.25" top="0.75" bottom="0.75" header="0.3" footer="0.3"/>
  <pageSetup paperSize="9" scale="68" fitToHeight="0" orientation="landscape" r:id="rId1"/>
  <headerFooter>
    <oddHeader xml:space="preserve">&amp;R   </oddHeader>
    <oddFooter>Page &amp;P of &amp;N</oddFooter>
  </headerFooter>
  <rowBreaks count="15" manualBreakCount="15">
    <brk id="35" max="7" man="1"/>
    <brk id="44" max="7" man="1"/>
    <brk id="50" max="7" man="1"/>
    <brk id="61" max="7" man="1"/>
    <brk id="71" max="7" man="1"/>
    <brk id="79" max="7" man="1"/>
    <brk id="89" max="7" man="1"/>
    <brk id="99" max="7" man="1"/>
    <brk id="109" max="7" man="1"/>
    <brk id="119" max="7" man="1"/>
    <brk id="129" max="7" man="1"/>
    <brk id="138" max="7" man="1"/>
    <brk id="145" max="7" man="1"/>
    <brk id="155" max="7" man="1"/>
    <brk id="16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7AA4C-8976-4417-A56A-2AC5A75FFE57}">
  <sheetPr>
    <tabColor rgb="FFFFC000"/>
    <pageSetUpPr fitToPage="1"/>
  </sheetPr>
  <dimension ref="A1:L58"/>
  <sheetViews>
    <sheetView rightToLeft="1" view="pageBreakPreview" topLeftCell="A41" zoomScale="70" zoomScaleNormal="80" zoomScaleSheetLayoutView="70" zoomScalePageLayoutView="30" workbookViewId="0">
      <selection activeCell="F57" activeCellId="1" sqref="E5:H56 F57:H57"/>
    </sheetView>
  </sheetViews>
  <sheetFormatPr defaultRowHeight="15" x14ac:dyDescent="0.25"/>
  <cols>
    <col min="1" max="1" width="6.85546875" bestFit="1" customWidth="1"/>
    <col min="2" max="2" width="92.140625" bestFit="1" customWidth="1"/>
    <col min="3" max="3" width="10.5703125" customWidth="1"/>
    <col min="4" max="4" width="8.7109375" style="1" bestFit="1" customWidth="1"/>
    <col min="5" max="5" width="14.42578125" style="5" bestFit="1" customWidth="1"/>
    <col min="6" max="6" width="35" style="2" customWidth="1"/>
    <col min="7" max="7" width="18" style="4" bestFit="1" customWidth="1"/>
    <col min="8" max="8" width="18.28515625" customWidth="1"/>
    <col min="9" max="9" width="10.5703125" bestFit="1" customWidth="1"/>
    <col min="10" max="10" width="12.28515625" bestFit="1" customWidth="1"/>
    <col min="11" max="11" width="14.7109375" bestFit="1" customWidth="1"/>
    <col min="12" max="12" width="9.140625" hidden="1" customWidth="1"/>
  </cols>
  <sheetData>
    <row r="1" spans="1:9" ht="185.25" customHeight="1" thickBot="1" x14ac:dyDescent="0.3">
      <c r="A1" s="83"/>
      <c r="B1" s="84"/>
      <c r="C1" s="84"/>
      <c r="D1" s="84"/>
      <c r="E1" s="84"/>
      <c r="F1" s="84"/>
      <c r="G1" s="84"/>
      <c r="H1" s="85"/>
    </row>
    <row r="2" spans="1:9" ht="32.25" customHeight="1" x14ac:dyDescent="0.25">
      <c r="A2" s="90" t="s">
        <v>67</v>
      </c>
      <c r="B2" s="91"/>
      <c r="C2" s="91"/>
      <c r="D2" s="91"/>
      <c r="E2" s="91"/>
      <c r="F2" s="91"/>
      <c r="G2" s="91"/>
      <c r="H2" s="92"/>
    </row>
    <row r="3" spans="1:9" ht="31.9" customHeight="1" x14ac:dyDescent="0.25">
      <c r="A3" s="93" t="s">
        <v>132</v>
      </c>
      <c r="B3" s="94"/>
      <c r="C3" s="94"/>
      <c r="D3" s="94"/>
      <c r="E3" s="94"/>
      <c r="F3" s="94"/>
      <c r="G3" s="94"/>
      <c r="H3" s="95"/>
    </row>
    <row r="4" spans="1:9" s="6" customFormat="1" ht="38.450000000000003" customHeight="1" x14ac:dyDescent="0.25">
      <c r="A4" s="8" t="s">
        <v>3</v>
      </c>
      <c r="B4" s="19" t="s">
        <v>4</v>
      </c>
      <c r="C4" s="19" t="s">
        <v>5</v>
      </c>
      <c r="D4" s="19" t="s">
        <v>6</v>
      </c>
      <c r="E4" s="19" t="s">
        <v>0</v>
      </c>
      <c r="F4" s="19" t="s">
        <v>10</v>
      </c>
      <c r="G4" s="19" t="s">
        <v>7</v>
      </c>
      <c r="H4" s="9" t="s">
        <v>8</v>
      </c>
    </row>
    <row r="5" spans="1:9" s="6" customFormat="1" ht="30.75" customHeight="1" x14ac:dyDescent="0.25">
      <c r="A5" s="45"/>
      <c r="B5" s="32" t="s">
        <v>131</v>
      </c>
      <c r="C5" s="44"/>
      <c r="D5" s="19"/>
      <c r="E5" s="51"/>
      <c r="F5" s="51"/>
      <c r="G5" s="51"/>
      <c r="H5" s="52"/>
    </row>
    <row r="6" spans="1:9" s="6" customFormat="1" ht="38.450000000000003" customHeight="1" x14ac:dyDescent="0.25">
      <c r="A6" s="40">
        <v>1</v>
      </c>
      <c r="B6" s="28" t="s">
        <v>130</v>
      </c>
      <c r="C6" s="43" t="s">
        <v>60</v>
      </c>
      <c r="D6" s="35">
        <f>26+9+14+17+4</f>
        <v>70</v>
      </c>
      <c r="E6" s="53"/>
      <c r="F6" s="53"/>
      <c r="G6" s="54"/>
      <c r="H6" s="55"/>
    </row>
    <row r="7" spans="1:9" s="6" customFormat="1" ht="38.450000000000003" customHeight="1" x14ac:dyDescent="0.25">
      <c r="A7" s="34">
        <v>2</v>
      </c>
      <c r="B7" s="28" t="s">
        <v>129</v>
      </c>
      <c r="C7" s="12" t="s">
        <v>60</v>
      </c>
      <c r="D7" s="35">
        <f>16+4+8+5+25</f>
        <v>58</v>
      </c>
      <c r="E7" s="56"/>
      <c r="F7" s="53"/>
      <c r="G7" s="54"/>
      <c r="H7" s="57"/>
    </row>
    <row r="8" spans="1:9" s="6" customFormat="1" ht="38.450000000000003" customHeight="1" x14ac:dyDescent="0.25">
      <c r="A8" s="40">
        <v>3</v>
      </c>
      <c r="B8" s="28" t="s">
        <v>128</v>
      </c>
      <c r="C8" s="12" t="s">
        <v>60</v>
      </c>
      <c r="D8" s="35">
        <f>15</f>
        <v>15</v>
      </c>
      <c r="E8" s="56"/>
      <c r="F8" s="53"/>
      <c r="G8" s="54"/>
      <c r="H8" s="57"/>
    </row>
    <row r="9" spans="1:9" s="6" customFormat="1" ht="42" customHeight="1" x14ac:dyDescent="0.25">
      <c r="A9" s="34">
        <v>4</v>
      </c>
      <c r="B9" s="28" t="s">
        <v>127</v>
      </c>
      <c r="C9" s="12" t="s">
        <v>60</v>
      </c>
      <c r="D9" s="35">
        <f>83+21+4</f>
        <v>108</v>
      </c>
      <c r="E9" s="56"/>
      <c r="F9" s="53"/>
      <c r="G9" s="54"/>
      <c r="H9" s="57"/>
    </row>
    <row r="10" spans="1:9" s="6" customFormat="1" ht="42" customHeight="1" x14ac:dyDescent="0.25">
      <c r="A10" s="40">
        <v>5</v>
      </c>
      <c r="B10" s="28" t="s">
        <v>126</v>
      </c>
      <c r="C10" s="12" t="s">
        <v>60</v>
      </c>
      <c r="D10" s="35">
        <f>19+7</f>
        <v>26</v>
      </c>
      <c r="E10" s="56"/>
      <c r="F10" s="53"/>
      <c r="G10" s="54"/>
      <c r="H10" s="57"/>
    </row>
    <row r="11" spans="1:9" s="6" customFormat="1" ht="42" customHeight="1" x14ac:dyDescent="0.25">
      <c r="A11" s="34">
        <v>6</v>
      </c>
      <c r="B11" s="28" t="s">
        <v>125</v>
      </c>
      <c r="C11" s="12" t="s">
        <v>60</v>
      </c>
      <c r="D11" s="35">
        <f>8+17+8</f>
        <v>33</v>
      </c>
      <c r="E11" s="56"/>
      <c r="F11" s="53"/>
      <c r="G11" s="54"/>
      <c r="H11" s="57"/>
    </row>
    <row r="12" spans="1:9" s="6" customFormat="1" ht="42" customHeight="1" x14ac:dyDescent="0.25">
      <c r="A12" s="40">
        <v>7</v>
      </c>
      <c r="B12" s="28" t="s">
        <v>124</v>
      </c>
      <c r="C12" s="12" t="s">
        <v>2</v>
      </c>
      <c r="D12" s="35">
        <v>4</v>
      </c>
      <c r="E12" s="58"/>
      <c r="F12" s="53"/>
      <c r="G12" s="54"/>
      <c r="H12" s="59"/>
      <c r="I12" s="42"/>
    </row>
    <row r="13" spans="1:9" s="6" customFormat="1" ht="42" customHeight="1" x14ac:dyDescent="0.25">
      <c r="A13" s="34">
        <v>8</v>
      </c>
      <c r="B13" s="28" t="s">
        <v>123</v>
      </c>
      <c r="C13" s="12" t="s">
        <v>2</v>
      </c>
      <c r="D13" s="35">
        <v>5</v>
      </c>
      <c r="E13" s="58"/>
      <c r="F13" s="53"/>
      <c r="G13" s="54"/>
      <c r="H13" s="59"/>
      <c r="I13" s="42"/>
    </row>
    <row r="14" spans="1:9" s="6" customFormat="1" ht="42" customHeight="1" x14ac:dyDescent="0.25">
      <c r="A14" s="40">
        <v>9</v>
      </c>
      <c r="B14" s="28" t="s">
        <v>122</v>
      </c>
      <c r="C14" s="12" t="s">
        <v>2</v>
      </c>
      <c r="D14" s="35">
        <v>2</v>
      </c>
      <c r="E14" s="58"/>
      <c r="F14" s="53"/>
      <c r="G14" s="54"/>
      <c r="H14" s="59"/>
      <c r="I14" s="42"/>
    </row>
    <row r="15" spans="1:9" s="6" customFormat="1" ht="42" customHeight="1" x14ac:dyDescent="0.25">
      <c r="A15" s="34">
        <v>10</v>
      </c>
      <c r="B15" s="28" t="s">
        <v>121</v>
      </c>
      <c r="C15" s="12" t="s">
        <v>2</v>
      </c>
      <c r="D15" s="35">
        <v>2</v>
      </c>
      <c r="E15" s="58"/>
      <c r="F15" s="53"/>
      <c r="G15" s="54"/>
      <c r="H15" s="59"/>
      <c r="I15" s="42"/>
    </row>
    <row r="16" spans="1:9" s="6" customFormat="1" ht="42" customHeight="1" x14ac:dyDescent="0.25">
      <c r="A16" s="40">
        <v>11</v>
      </c>
      <c r="B16" s="28" t="s">
        <v>120</v>
      </c>
      <c r="C16" s="12" t="s">
        <v>2</v>
      </c>
      <c r="D16" s="35">
        <v>1</v>
      </c>
      <c r="E16" s="58"/>
      <c r="F16" s="53"/>
      <c r="G16" s="54"/>
      <c r="H16" s="59"/>
      <c r="I16" s="42"/>
    </row>
    <row r="17" spans="1:9" s="6" customFormat="1" ht="42" customHeight="1" x14ac:dyDescent="0.25">
      <c r="A17" s="34">
        <v>12</v>
      </c>
      <c r="B17" s="28" t="s">
        <v>119</v>
      </c>
      <c r="C17" s="12" t="s">
        <v>2</v>
      </c>
      <c r="D17" s="35">
        <v>2</v>
      </c>
      <c r="E17" s="58"/>
      <c r="F17" s="53"/>
      <c r="G17" s="54"/>
      <c r="H17" s="59"/>
      <c r="I17" s="42"/>
    </row>
    <row r="18" spans="1:9" s="6" customFormat="1" ht="45" x14ac:dyDescent="0.25">
      <c r="A18" s="40">
        <v>13</v>
      </c>
      <c r="B18" s="28" t="s">
        <v>118</v>
      </c>
      <c r="C18" s="12" t="s">
        <v>102</v>
      </c>
      <c r="D18" s="35">
        <f>205+46.16</f>
        <v>251.16</v>
      </c>
      <c r="E18" s="60"/>
      <c r="F18" s="53"/>
      <c r="G18" s="54"/>
      <c r="H18" s="59"/>
      <c r="I18" s="42"/>
    </row>
    <row r="19" spans="1:9" s="6" customFormat="1" ht="45" x14ac:dyDescent="0.25">
      <c r="A19" s="34">
        <v>14</v>
      </c>
      <c r="B19" s="28" t="s">
        <v>117</v>
      </c>
      <c r="C19" s="12" t="s">
        <v>102</v>
      </c>
      <c r="D19" s="35">
        <v>111</v>
      </c>
      <c r="E19" s="60"/>
      <c r="F19" s="53"/>
      <c r="G19" s="54"/>
      <c r="H19" s="59"/>
      <c r="I19" s="27"/>
    </row>
    <row r="20" spans="1:9" s="6" customFormat="1" ht="45" x14ac:dyDescent="0.25">
      <c r="A20" s="40">
        <v>15</v>
      </c>
      <c r="B20" s="28" t="s">
        <v>116</v>
      </c>
      <c r="C20" s="12" t="s">
        <v>102</v>
      </c>
      <c r="D20" s="35">
        <v>93</v>
      </c>
      <c r="E20" s="60"/>
      <c r="F20" s="53"/>
      <c r="G20" s="54"/>
      <c r="H20" s="59"/>
      <c r="I20" s="27"/>
    </row>
    <row r="21" spans="1:9" s="6" customFormat="1" ht="45" x14ac:dyDescent="0.25">
      <c r="A21" s="34">
        <v>16</v>
      </c>
      <c r="B21" s="41" t="s">
        <v>115</v>
      </c>
      <c r="C21" s="38" t="s">
        <v>2</v>
      </c>
      <c r="D21" s="18">
        <v>6</v>
      </c>
      <c r="E21" s="58"/>
      <c r="F21" s="61"/>
      <c r="G21" s="62"/>
      <c r="H21" s="63"/>
      <c r="I21" s="27"/>
    </row>
    <row r="22" spans="1:9" s="6" customFormat="1" ht="67.5" x14ac:dyDescent="0.25">
      <c r="A22" s="40">
        <v>17</v>
      </c>
      <c r="B22" s="28" t="s">
        <v>114</v>
      </c>
      <c r="C22" s="12" t="s">
        <v>102</v>
      </c>
      <c r="D22" s="35">
        <v>14.2</v>
      </c>
      <c r="E22" s="60"/>
      <c r="F22" s="53"/>
      <c r="G22" s="54"/>
      <c r="H22" s="59"/>
      <c r="I22" s="27"/>
    </row>
    <row r="23" spans="1:9" s="6" customFormat="1" ht="50.25" customHeight="1" x14ac:dyDescent="0.25">
      <c r="A23" s="34">
        <v>18</v>
      </c>
      <c r="B23" s="28" t="s">
        <v>113</v>
      </c>
      <c r="C23" s="12" t="s">
        <v>102</v>
      </c>
      <c r="D23" s="35">
        <v>3.5</v>
      </c>
      <c r="E23" s="60"/>
      <c r="F23" s="53"/>
      <c r="G23" s="54"/>
      <c r="H23" s="59"/>
      <c r="I23" s="27"/>
    </row>
    <row r="24" spans="1:9" s="6" customFormat="1" ht="30" customHeight="1" x14ac:dyDescent="0.25">
      <c r="A24" s="40"/>
      <c r="B24" s="32" t="s">
        <v>112</v>
      </c>
      <c r="C24" s="12"/>
      <c r="D24" s="35"/>
      <c r="E24" s="60"/>
      <c r="F24" s="53"/>
      <c r="G24" s="54"/>
      <c r="H24" s="59"/>
      <c r="I24" s="27"/>
    </row>
    <row r="25" spans="1:9" s="6" customFormat="1" ht="45" x14ac:dyDescent="0.25">
      <c r="A25" s="34">
        <v>1</v>
      </c>
      <c r="B25" s="28" t="s">
        <v>111</v>
      </c>
      <c r="C25" s="12" t="s">
        <v>9</v>
      </c>
      <c r="D25" s="35">
        <f>8+4+14+17+20+23+38+43+19+50+21+30+14+30+21+14+23+14+29+14+25+30+22+10-76</f>
        <v>457</v>
      </c>
      <c r="E25" s="60"/>
      <c r="F25" s="53"/>
      <c r="G25" s="54"/>
      <c r="H25" s="59"/>
      <c r="I25" s="27"/>
    </row>
    <row r="26" spans="1:9" s="6" customFormat="1" ht="45" x14ac:dyDescent="0.25">
      <c r="A26" s="40">
        <v>2</v>
      </c>
      <c r="B26" s="28" t="s">
        <v>110</v>
      </c>
      <c r="C26" s="12" t="s">
        <v>9</v>
      </c>
      <c r="D26" s="13">
        <f>20+15+10</f>
        <v>45</v>
      </c>
      <c r="E26" s="60"/>
      <c r="F26" s="53"/>
      <c r="G26" s="54"/>
      <c r="H26" s="59"/>
      <c r="I26" s="27"/>
    </row>
    <row r="27" spans="1:9" s="6" customFormat="1" ht="45" x14ac:dyDescent="0.25">
      <c r="A27" s="34">
        <v>3</v>
      </c>
      <c r="B27" s="28" t="s">
        <v>109</v>
      </c>
      <c r="C27" s="12" t="s">
        <v>2</v>
      </c>
      <c r="D27" s="13">
        <v>1</v>
      </c>
      <c r="E27" s="60"/>
      <c r="F27" s="53"/>
      <c r="G27" s="54"/>
      <c r="H27" s="59"/>
      <c r="I27" s="27"/>
    </row>
    <row r="28" spans="1:9" s="6" customFormat="1" ht="45" customHeight="1" x14ac:dyDescent="0.25">
      <c r="A28" s="40">
        <v>4</v>
      </c>
      <c r="B28" s="28" t="s">
        <v>108</v>
      </c>
      <c r="C28" s="12" t="s">
        <v>102</v>
      </c>
      <c r="D28" s="13">
        <f>549+67+35</f>
        <v>651</v>
      </c>
      <c r="E28" s="60"/>
      <c r="F28" s="53"/>
      <c r="G28" s="54"/>
      <c r="H28" s="59"/>
      <c r="I28" s="27"/>
    </row>
    <row r="29" spans="1:9" s="6" customFormat="1" ht="45" x14ac:dyDescent="0.25">
      <c r="A29" s="34">
        <v>5</v>
      </c>
      <c r="B29" s="28" t="s">
        <v>107</v>
      </c>
      <c r="C29" s="38" t="s">
        <v>102</v>
      </c>
      <c r="D29" s="18">
        <f>98+163</f>
        <v>261</v>
      </c>
      <c r="E29" s="58"/>
      <c r="F29" s="53"/>
      <c r="G29" s="54"/>
      <c r="H29" s="59"/>
      <c r="I29" s="27"/>
    </row>
    <row r="30" spans="1:9" s="6" customFormat="1" ht="42" customHeight="1" x14ac:dyDescent="0.25">
      <c r="A30" s="40">
        <v>6</v>
      </c>
      <c r="B30" s="28" t="s">
        <v>106</v>
      </c>
      <c r="C30" s="38" t="s">
        <v>102</v>
      </c>
      <c r="D30" s="18">
        <f>71+217</f>
        <v>288</v>
      </c>
      <c r="E30" s="58"/>
      <c r="F30" s="53"/>
      <c r="G30" s="54"/>
      <c r="H30" s="59"/>
      <c r="I30" s="27"/>
    </row>
    <row r="31" spans="1:9" s="6" customFormat="1" ht="42" customHeight="1" x14ac:dyDescent="0.25">
      <c r="A31" s="34">
        <v>7</v>
      </c>
      <c r="B31" s="41" t="s">
        <v>105</v>
      </c>
      <c r="C31" s="38" t="s">
        <v>2</v>
      </c>
      <c r="D31" s="18">
        <v>17</v>
      </c>
      <c r="E31" s="58"/>
      <c r="F31" s="61"/>
      <c r="G31" s="62"/>
      <c r="H31" s="63"/>
      <c r="I31" s="27"/>
    </row>
    <row r="32" spans="1:9" s="6" customFormat="1" ht="67.5" x14ac:dyDescent="0.25">
      <c r="A32" s="40">
        <v>8</v>
      </c>
      <c r="B32" s="28" t="s">
        <v>104</v>
      </c>
      <c r="C32" s="12" t="s">
        <v>102</v>
      </c>
      <c r="D32" s="13">
        <f>15+22</f>
        <v>37</v>
      </c>
      <c r="E32" s="60"/>
      <c r="F32" s="53"/>
      <c r="G32" s="54"/>
      <c r="H32" s="59"/>
      <c r="I32" s="27"/>
    </row>
    <row r="33" spans="1:9" s="6" customFormat="1" ht="42" customHeight="1" x14ac:dyDescent="0.25">
      <c r="A33" s="34">
        <v>9</v>
      </c>
      <c r="B33" s="28" t="s">
        <v>103</v>
      </c>
      <c r="C33" s="12" t="s">
        <v>102</v>
      </c>
      <c r="D33" s="13">
        <v>8</v>
      </c>
      <c r="E33" s="60"/>
      <c r="F33" s="53"/>
      <c r="G33" s="54"/>
      <c r="H33" s="59"/>
      <c r="I33" s="27"/>
    </row>
    <row r="34" spans="1:9" s="6" customFormat="1" ht="30" customHeight="1" x14ac:dyDescent="0.25">
      <c r="A34" s="40"/>
      <c r="B34" s="32" t="s">
        <v>101</v>
      </c>
      <c r="C34" s="12"/>
      <c r="D34" s="13"/>
      <c r="E34" s="60"/>
      <c r="F34" s="53"/>
      <c r="G34" s="54"/>
      <c r="H34" s="59"/>
      <c r="I34" s="27"/>
    </row>
    <row r="35" spans="1:9" s="6" customFormat="1" ht="219" customHeight="1" x14ac:dyDescent="0.25">
      <c r="A35" s="40">
        <v>1</v>
      </c>
      <c r="B35" s="39" t="s">
        <v>100</v>
      </c>
      <c r="C35" s="38" t="s">
        <v>60</v>
      </c>
      <c r="D35" s="15">
        <v>100</v>
      </c>
      <c r="E35" s="64"/>
      <c r="F35" s="61"/>
      <c r="G35" s="62"/>
      <c r="H35" s="65"/>
      <c r="I35" s="27"/>
    </row>
    <row r="36" spans="1:9" s="6" customFormat="1" ht="30" customHeight="1" x14ac:dyDescent="0.25">
      <c r="A36" s="34"/>
      <c r="B36" s="32" t="s">
        <v>99</v>
      </c>
      <c r="C36" s="37"/>
      <c r="D36" s="36"/>
      <c r="E36" s="66"/>
      <c r="F36" s="53"/>
      <c r="G36" s="54"/>
      <c r="H36" s="59"/>
      <c r="I36" s="27"/>
    </row>
    <row r="37" spans="1:9" s="6" customFormat="1" ht="42" customHeight="1" x14ac:dyDescent="0.25">
      <c r="A37" s="34">
        <v>1</v>
      </c>
      <c r="B37" s="28" t="s">
        <v>98</v>
      </c>
      <c r="C37" s="12" t="s">
        <v>9</v>
      </c>
      <c r="D37" s="13">
        <v>4</v>
      </c>
      <c r="E37" s="60"/>
      <c r="F37" s="53"/>
      <c r="G37" s="54"/>
      <c r="H37" s="59"/>
      <c r="I37" s="27"/>
    </row>
    <row r="38" spans="1:9" s="6" customFormat="1" ht="42" customHeight="1" x14ac:dyDescent="0.25">
      <c r="A38" s="34">
        <v>2</v>
      </c>
      <c r="B38" s="28" t="s">
        <v>97</v>
      </c>
      <c r="C38" s="12" t="s">
        <v>9</v>
      </c>
      <c r="D38" s="35">
        <v>1.5</v>
      </c>
      <c r="E38" s="60"/>
      <c r="F38" s="53"/>
      <c r="G38" s="54"/>
      <c r="H38" s="59"/>
      <c r="I38" s="27"/>
    </row>
    <row r="39" spans="1:9" s="6" customFormat="1" ht="42" customHeight="1" x14ac:dyDescent="0.25">
      <c r="A39" s="34">
        <v>3</v>
      </c>
      <c r="B39" s="28" t="s">
        <v>96</v>
      </c>
      <c r="C39" s="12" t="s">
        <v>2</v>
      </c>
      <c r="D39" s="13">
        <v>1</v>
      </c>
      <c r="E39" s="60"/>
      <c r="F39" s="53"/>
      <c r="G39" s="54"/>
      <c r="H39" s="59"/>
      <c r="I39" s="27"/>
    </row>
    <row r="40" spans="1:9" s="6" customFormat="1" ht="42" customHeight="1" x14ac:dyDescent="0.25">
      <c r="A40" s="34">
        <v>4</v>
      </c>
      <c r="B40" s="28" t="s">
        <v>95</v>
      </c>
      <c r="C40" s="12" t="s">
        <v>2</v>
      </c>
      <c r="D40" s="13">
        <v>2</v>
      </c>
      <c r="E40" s="60"/>
      <c r="F40" s="53"/>
      <c r="G40" s="54"/>
      <c r="H40" s="59"/>
      <c r="I40" s="27"/>
    </row>
    <row r="41" spans="1:9" s="6" customFormat="1" ht="42" customHeight="1" x14ac:dyDescent="0.25">
      <c r="A41" s="34">
        <v>5</v>
      </c>
      <c r="B41" s="28" t="s">
        <v>94</v>
      </c>
      <c r="C41" s="12" t="s">
        <v>2</v>
      </c>
      <c r="D41" s="13">
        <v>5</v>
      </c>
      <c r="E41" s="60"/>
      <c r="F41" s="53"/>
      <c r="G41" s="54"/>
      <c r="H41" s="59"/>
      <c r="I41" s="27"/>
    </row>
    <row r="42" spans="1:9" s="6" customFormat="1" ht="30.75" customHeight="1" x14ac:dyDescent="0.25">
      <c r="A42" s="34"/>
      <c r="B42" s="32" t="s">
        <v>93</v>
      </c>
      <c r="C42" s="12"/>
      <c r="D42" s="13"/>
      <c r="E42" s="60"/>
      <c r="F42" s="53"/>
      <c r="G42" s="54"/>
      <c r="H42" s="59"/>
      <c r="I42" s="27"/>
    </row>
    <row r="43" spans="1:9" s="6" customFormat="1" ht="42" customHeight="1" x14ac:dyDescent="0.25">
      <c r="A43" s="29">
        <v>1</v>
      </c>
      <c r="B43" s="28" t="s">
        <v>92</v>
      </c>
      <c r="C43" s="12" t="s">
        <v>9</v>
      </c>
      <c r="D43" s="13">
        <f>285+13+20</f>
        <v>318</v>
      </c>
      <c r="E43" s="60"/>
      <c r="F43" s="53"/>
      <c r="G43" s="54"/>
      <c r="H43" s="67"/>
      <c r="I43" s="27"/>
    </row>
    <row r="44" spans="1:9" s="6" customFormat="1" ht="42" customHeight="1" x14ac:dyDescent="0.25">
      <c r="A44" s="29">
        <v>2</v>
      </c>
      <c r="B44" s="28" t="s">
        <v>91</v>
      </c>
      <c r="C44" s="12" t="s">
        <v>9</v>
      </c>
      <c r="D44" s="13">
        <v>9</v>
      </c>
      <c r="E44" s="60"/>
      <c r="F44" s="53"/>
      <c r="G44" s="54"/>
      <c r="H44" s="68"/>
      <c r="I44" s="27"/>
    </row>
    <row r="45" spans="1:9" s="6" customFormat="1" ht="42" customHeight="1" x14ac:dyDescent="0.25">
      <c r="A45" s="29">
        <v>3</v>
      </c>
      <c r="B45" s="28" t="s">
        <v>90</v>
      </c>
      <c r="C45" s="12" t="s">
        <v>9</v>
      </c>
      <c r="D45" s="13">
        <v>14</v>
      </c>
      <c r="E45" s="60"/>
      <c r="F45" s="53"/>
      <c r="G45" s="54"/>
      <c r="H45" s="69"/>
      <c r="I45" s="27"/>
    </row>
    <row r="46" spans="1:9" s="6" customFormat="1" ht="42" customHeight="1" x14ac:dyDescent="0.25">
      <c r="A46" s="29">
        <v>4</v>
      </c>
      <c r="B46" s="28" t="s">
        <v>89</v>
      </c>
      <c r="C46" s="12" t="s">
        <v>9</v>
      </c>
      <c r="D46" s="13">
        <v>9</v>
      </c>
      <c r="E46" s="60"/>
      <c r="F46" s="53"/>
      <c r="G46" s="54"/>
      <c r="H46" s="69"/>
      <c r="I46" s="27"/>
    </row>
    <row r="47" spans="1:9" s="6" customFormat="1" ht="42" customHeight="1" x14ac:dyDescent="0.25">
      <c r="A47" s="29">
        <v>5</v>
      </c>
      <c r="B47" s="28" t="s">
        <v>88</v>
      </c>
      <c r="C47" s="12" t="s">
        <v>2</v>
      </c>
      <c r="D47" s="13">
        <v>146</v>
      </c>
      <c r="E47" s="60"/>
      <c r="F47" s="53"/>
      <c r="G47" s="54"/>
      <c r="H47" s="69"/>
      <c r="I47" s="27"/>
    </row>
    <row r="48" spans="1:9" s="6" customFormat="1" ht="42" customHeight="1" x14ac:dyDescent="0.25">
      <c r="A48" s="29">
        <v>6</v>
      </c>
      <c r="B48" s="28" t="s">
        <v>87</v>
      </c>
      <c r="C48" s="12" t="s">
        <v>2</v>
      </c>
      <c r="D48" s="13">
        <v>6</v>
      </c>
      <c r="E48" s="60"/>
      <c r="F48" s="53"/>
      <c r="G48" s="54"/>
      <c r="H48" s="69"/>
      <c r="I48" s="27"/>
    </row>
    <row r="49" spans="1:12" s="6" customFormat="1" ht="42" customHeight="1" x14ac:dyDescent="0.25">
      <c r="A49" s="29">
        <v>7</v>
      </c>
      <c r="B49" s="28" t="s">
        <v>86</v>
      </c>
      <c r="C49" s="12" t="s">
        <v>2</v>
      </c>
      <c r="D49" s="13">
        <v>4</v>
      </c>
      <c r="E49" s="60"/>
      <c r="F49" s="53"/>
      <c r="G49" s="54"/>
      <c r="H49" s="69"/>
      <c r="I49" s="27"/>
    </row>
    <row r="50" spans="1:12" s="6" customFormat="1" ht="42" customHeight="1" x14ac:dyDescent="0.25">
      <c r="A50" s="29">
        <v>8</v>
      </c>
      <c r="B50" s="28" t="s">
        <v>85</v>
      </c>
      <c r="C50" s="12" t="s">
        <v>2</v>
      </c>
      <c r="D50" s="13">
        <v>4</v>
      </c>
      <c r="E50" s="60"/>
      <c r="F50" s="53"/>
      <c r="G50" s="54"/>
      <c r="H50" s="69"/>
      <c r="I50" s="27"/>
    </row>
    <row r="51" spans="1:12" s="6" customFormat="1" ht="67.5" x14ac:dyDescent="0.25">
      <c r="A51" s="29">
        <v>9</v>
      </c>
      <c r="B51" s="28" t="s">
        <v>84</v>
      </c>
      <c r="C51" s="12" t="s">
        <v>2</v>
      </c>
      <c r="D51" s="13">
        <v>2</v>
      </c>
      <c r="E51" s="60"/>
      <c r="F51" s="53"/>
      <c r="G51" s="54"/>
      <c r="H51" s="69"/>
      <c r="I51" s="27"/>
    </row>
    <row r="52" spans="1:12" s="6" customFormat="1" ht="78.75" customHeight="1" x14ac:dyDescent="0.25">
      <c r="A52" s="29">
        <v>10</v>
      </c>
      <c r="B52" s="33" t="s">
        <v>83</v>
      </c>
      <c r="C52" s="12" t="s">
        <v>82</v>
      </c>
      <c r="D52" s="13">
        <v>1</v>
      </c>
      <c r="E52" s="60"/>
      <c r="F52" s="53"/>
      <c r="G52" s="54"/>
      <c r="H52" s="69"/>
      <c r="I52" s="27"/>
    </row>
    <row r="53" spans="1:12" s="6" customFormat="1" ht="30.75" customHeight="1" x14ac:dyDescent="0.45">
      <c r="A53" s="29"/>
      <c r="B53" s="32" t="s">
        <v>81</v>
      </c>
      <c r="C53" s="31"/>
      <c r="D53" s="30"/>
      <c r="E53" s="70"/>
      <c r="F53" s="53"/>
      <c r="G53" s="54"/>
      <c r="H53" s="71"/>
      <c r="I53" s="27"/>
    </row>
    <row r="54" spans="1:12" s="6" customFormat="1" ht="45" x14ac:dyDescent="0.45">
      <c r="A54" s="29">
        <v>1</v>
      </c>
      <c r="B54" s="28" t="s">
        <v>80</v>
      </c>
      <c r="C54" s="12" t="s">
        <v>9</v>
      </c>
      <c r="D54" s="13">
        <v>18</v>
      </c>
      <c r="E54" s="60"/>
      <c r="F54" s="53"/>
      <c r="G54" s="54"/>
      <c r="H54" s="72"/>
      <c r="I54" s="27"/>
    </row>
    <row r="55" spans="1:12" s="6" customFormat="1" ht="45" x14ac:dyDescent="0.25">
      <c r="A55" s="29">
        <v>2</v>
      </c>
      <c r="B55" s="28" t="s">
        <v>79</v>
      </c>
      <c r="C55" s="12" t="s">
        <v>9</v>
      </c>
      <c r="D55" s="13">
        <v>7</v>
      </c>
      <c r="E55" s="60"/>
      <c r="F55" s="53"/>
      <c r="G55" s="54"/>
      <c r="H55" s="68"/>
      <c r="I55" s="27"/>
    </row>
    <row r="56" spans="1:12" s="6" customFormat="1" ht="45" x14ac:dyDescent="0.25">
      <c r="A56" s="29">
        <v>3</v>
      </c>
      <c r="B56" s="28" t="s">
        <v>78</v>
      </c>
      <c r="C56" s="12" t="s">
        <v>2</v>
      </c>
      <c r="D56" s="13">
        <v>2</v>
      </c>
      <c r="E56" s="60"/>
      <c r="F56" s="53"/>
      <c r="G56" s="54"/>
      <c r="H56" s="69"/>
      <c r="I56" s="27"/>
    </row>
    <row r="57" spans="1:12" ht="66" customHeight="1" x14ac:dyDescent="0.25">
      <c r="A57" s="26"/>
      <c r="B57" s="96" t="s">
        <v>77</v>
      </c>
      <c r="C57" s="96"/>
      <c r="D57" s="96"/>
      <c r="E57" s="96"/>
      <c r="F57" s="73"/>
      <c r="G57" s="74"/>
      <c r="H57" s="75"/>
      <c r="I57" s="3"/>
      <c r="J57" s="3"/>
      <c r="K57" s="3"/>
      <c r="L57" s="3"/>
    </row>
    <row r="58" spans="1:12" ht="22.5" x14ac:dyDescent="0.55000000000000004">
      <c r="A58" s="89"/>
      <c r="B58" s="89"/>
      <c r="C58" s="89"/>
      <c r="D58" s="89"/>
      <c r="E58" s="89"/>
      <c r="F58" s="89"/>
      <c r="G58" s="89"/>
      <c r="H58" s="89"/>
    </row>
  </sheetData>
  <sheetProtection password="D563" sheet="1" objects="1" scenarios="1"/>
  <mergeCells count="5">
    <mergeCell ref="A58:H58"/>
    <mergeCell ref="A1:H1"/>
    <mergeCell ref="A2:H2"/>
    <mergeCell ref="A3:H3"/>
    <mergeCell ref="B57:E57"/>
  </mergeCells>
  <printOptions horizontalCentered="1" verticalCentered="1"/>
  <pageMargins left="0.25" right="0.25" top="0.75" bottom="0.75" header="0.3" footer="0.3"/>
  <pageSetup paperSize="9" scale="69" fitToHeight="0" orientation="landscape" r:id="rId1"/>
  <headerFooter>
    <oddHeader xml:space="preserve">&amp;R   </oddHeader>
    <oddFooter>Page &amp;P of &amp;N</oddFooter>
  </headerFooter>
  <rowBreaks count="7" manualBreakCount="7">
    <brk id="12" max="7" man="1"/>
    <brk id="20" max="7" man="1"/>
    <brk id="27" max="7" man="1"/>
    <brk id="33" max="7" man="1"/>
    <brk id="37" max="7" man="1"/>
    <brk id="46" max="7" man="1"/>
    <brk id="52"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9D880-8C5F-47D2-94A6-3FD4380337FC}">
  <sheetPr>
    <pageSetUpPr fitToPage="1"/>
  </sheetPr>
  <dimension ref="A1:H7"/>
  <sheetViews>
    <sheetView rightToLeft="1" view="pageBreakPreview" zoomScaleNormal="100" zoomScaleSheetLayoutView="100" workbookViewId="0">
      <selection activeCell="C5" sqref="C5:H7"/>
    </sheetView>
  </sheetViews>
  <sheetFormatPr defaultRowHeight="15" x14ac:dyDescent="0.25"/>
  <cols>
    <col min="1" max="1" width="6.7109375" customWidth="1"/>
    <col min="2" max="2" width="87.42578125" customWidth="1"/>
    <col min="3" max="3" width="11" customWidth="1"/>
    <col min="4" max="4" width="11.85546875" customWidth="1"/>
    <col min="5" max="5" width="20.140625" customWidth="1"/>
    <col min="6" max="6" width="32.5703125" customWidth="1"/>
    <col min="7" max="8" width="17" customWidth="1"/>
  </cols>
  <sheetData>
    <row r="1" spans="1:8" ht="174.75" customHeight="1" thickBot="1" x14ac:dyDescent="0.3">
      <c r="A1" s="111"/>
      <c r="B1" s="111"/>
      <c r="C1" s="111"/>
      <c r="D1" s="111"/>
      <c r="E1" s="111"/>
      <c r="F1" s="111"/>
      <c r="G1" s="111"/>
      <c r="H1" s="111"/>
    </row>
    <row r="2" spans="1:8" ht="25.5" thickBot="1" x14ac:dyDescent="0.3">
      <c r="A2" s="112" t="s">
        <v>133</v>
      </c>
      <c r="B2" s="113"/>
      <c r="C2" s="113"/>
      <c r="D2" s="113"/>
      <c r="E2" s="113"/>
      <c r="F2" s="113"/>
      <c r="G2" s="113"/>
      <c r="H2" s="114"/>
    </row>
    <row r="3" spans="1:8" ht="25.5" thickBot="1" x14ac:dyDescent="0.3">
      <c r="A3" s="46" t="s">
        <v>134</v>
      </c>
      <c r="B3" s="47" t="s">
        <v>135</v>
      </c>
      <c r="C3" s="115" t="s">
        <v>0</v>
      </c>
      <c r="D3" s="116"/>
      <c r="E3" s="117" t="s">
        <v>136</v>
      </c>
      <c r="F3" s="118"/>
      <c r="G3" s="117" t="s">
        <v>137</v>
      </c>
      <c r="H3" s="119"/>
    </row>
    <row r="4" spans="1:8" ht="23.25" thickBot="1" x14ac:dyDescent="0.3">
      <c r="A4" s="108" t="s">
        <v>138</v>
      </c>
      <c r="B4" s="109"/>
      <c r="C4" s="109"/>
      <c r="D4" s="109"/>
      <c r="E4" s="109"/>
      <c r="F4" s="109"/>
      <c r="G4" s="109"/>
      <c r="H4" s="110"/>
    </row>
    <row r="5" spans="1:8" ht="23.25" customHeight="1" x14ac:dyDescent="0.25">
      <c r="A5" s="48">
        <v>1</v>
      </c>
      <c r="B5" s="49" t="s">
        <v>76</v>
      </c>
      <c r="C5" s="104"/>
      <c r="D5" s="105"/>
      <c r="E5" s="104"/>
      <c r="F5" s="105"/>
      <c r="G5" s="106"/>
      <c r="H5" s="107"/>
    </row>
    <row r="6" spans="1:8" ht="23.25" customHeight="1" thickBot="1" x14ac:dyDescent="0.3">
      <c r="A6" s="48">
        <v>2</v>
      </c>
      <c r="B6" s="50" t="s">
        <v>132</v>
      </c>
      <c r="C6" s="104"/>
      <c r="D6" s="105"/>
      <c r="E6" s="104"/>
      <c r="F6" s="105"/>
      <c r="G6" s="106"/>
      <c r="H6" s="107"/>
    </row>
    <row r="7" spans="1:8" ht="41.25" customHeight="1" thickBot="1" x14ac:dyDescent="0.3">
      <c r="A7" s="97" t="s">
        <v>139</v>
      </c>
      <c r="B7" s="98"/>
      <c r="C7" s="99"/>
      <c r="D7" s="99"/>
      <c r="E7" s="100"/>
      <c r="F7" s="101"/>
      <c r="G7" s="102"/>
      <c r="H7" s="103"/>
    </row>
  </sheetData>
  <mergeCells count="16">
    <mergeCell ref="A4:H4"/>
    <mergeCell ref="A1:H1"/>
    <mergeCell ref="A2:H2"/>
    <mergeCell ref="C3:D3"/>
    <mergeCell ref="E3:F3"/>
    <mergeCell ref="G3:H3"/>
    <mergeCell ref="A7:B7"/>
    <mergeCell ref="C7:D7"/>
    <mergeCell ref="E7:F7"/>
    <mergeCell ref="G7:H7"/>
    <mergeCell ref="C5:D5"/>
    <mergeCell ref="E5:F5"/>
    <mergeCell ref="G5:H5"/>
    <mergeCell ref="C6:D6"/>
    <mergeCell ref="E6:F6"/>
    <mergeCell ref="G6:H6"/>
  </mergeCells>
  <pageMargins left="0.25" right="0.25" top="0.75" bottom="0.75" header="0.3" footer="0.3"/>
  <pageSetup paperSize="9" scale="70"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 بخش آبرسانی وفاضلاب تعمیر کمپل</vt:lpstr>
      <vt:lpstr> بخش آبرسانی وفاضلاب ساحه کمپلک</vt:lpstr>
      <vt:lpstr>توحیدی</vt:lpstr>
      <vt:lpstr>' بخش آبرسانی وفاضلاب تعمیر کمپل'!Print_Area</vt:lpstr>
      <vt:lpstr>' بخش آبرسانی وفاضلاب ساحه کمپلک'!Print_Area</vt:lpstr>
      <vt:lpstr>توحیدی!Print_Area</vt:lpstr>
      <vt:lpstr>' بخش آبرسانی وفاضلاب تعمیر کمپل'!Print_Titles</vt:lpstr>
      <vt:lpstr>' بخش آبرسانی وفاضلاب ساحه کمپلک'!Print_Titles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Riyaz</dc:creator>
  <cp:lastModifiedBy>Sanaullah Shahid</cp:lastModifiedBy>
  <cp:lastPrinted>2025-05-14T07:15:40Z</cp:lastPrinted>
  <dcterms:created xsi:type="dcterms:W3CDTF">2018-10-09T07:06:16Z</dcterms:created>
  <dcterms:modified xsi:type="dcterms:W3CDTF">2025-05-20T06:00:44Z</dcterms:modified>
</cp:coreProperties>
</file>